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3FB18C0B-49B2-447B-B325-E85EB36ADCBF}" xr6:coauthVersionLast="47" xr6:coauthVersionMax="47" xr10:uidLastSave="{00000000-0000-0000-0000-000000000000}"/>
  <bookViews>
    <workbookView xWindow="-110" yWindow="-110" windowWidth="19420" windowHeight="11500" xr2:uid="{D52C911F-AE90-477C-9136-B08FE8378F8A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D22" i="1" l="1"/>
  <c r="BA22" i="1"/>
  <c r="AZ22" i="1"/>
  <c r="AW22" i="1" s="1"/>
  <c r="AS22" i="1"/>
  <c r="AP22" i="1"/>
  <c r="AN22" i="1"/>
  <c r="AL22" i="1"/>
  <c r="AT22" i="1" s="1"/>
  <c r="AI22" i="1"/>
  <c r="AC22" i="1"/>
  <c r="AD22" i="1" s="1"/>
  <c r="AF22" i="1" s="1"/>
  <c r="AJ22" i="1" s="1"/>
  <c r="R22" i="1"/>
  <c r="T22" i="1" s="1"/>
  <c r="BD21" i="1"/>
  <c r="BA21" i="1"/>
  <c r="AZ21" i="1"/>
  <c r="AW21" i="1" s="1"/>
  <c r="AS21" i="1"/>
  <c r="AP21" i="1"/>
  <c r="AN21" i="1"/>
  <c r="AL21" i="1"/>
  <c r="AT21" i="1" s="1"/>
  <c r="AI21" i="1"/>
  <c r="AC21" i="1"/>
  <c r="AD21" i="1" s="1"/>
  <c r="AF21" i="1" s="1"/>
  <c r="AJ21" i="1" s="1"/>
  <c r="AU21" i="1" s="1"/>
  <c r="R21" i="1"/>
  <c r="T21" i="1" s="1"/>
  <c r="BD20" i="1"/>
  <c r="BA20" i="1"/>
  <c r="AZ20" i="1"/>
  <c r="AW20" i="1" s="1"/>
  <c r="AS20" i="1"/>
  <c r="AP20" i="1"/>
  <c r="AN20" i="1"/>
  <c r="AL20" i="1"/>
  <c r="AI20" i="1"/>
  <c r="AC20" i="1"/>
  <c r="AD20" i="1" s="1"/>
  <c r="AF20" i="1" s="1"/>
  <c r="AJ20" i="1" s="1"/>
  <c r="R20" i="1"/>
  <c r="T20" i="1" s="1"/>
  <c r="BD19" i="1"/>
  <c r="BA19" i="1"/>
  <c r="AZ19" i="1"/>
  <c r="AW19" i="1"/>
  <c r="AS19" i="1"/>
  <c r="AP19" i="1"/>
  <c r="AN19" i="1"/>
  <c r="AL19" i="1"/>
  <c r="AI19" i="1"/>
  <c r="AC19" i="1"/>
  <c r="AD19" i="1" s="1"/>
  <c r="AF19" i="1" s="1"/>
  <c r="AJ19" i="1" s="1"/>
  <c r="R19" i="1"/>
  <c r="T19" i="1" s="1"/>
  <c r="BD18" i="1"/>
  <c r="BA18" i="1"/>
  <c r="AZ18" i="1"/>
  <c r="AW18" i="1" s="1"/>
  <c r="AS18" i="1"/>
  <c r="AP18" i="1"/>
  <c r="AN18" i="1"/>
  <c r="AL18" i="1"/>
  <c r="AI18" i="1"/>
  <c r="AC18" i="1"/>
  <c r="AD18" i="1" s="1"/>
  <c r="AF18" i="1" s="1"/>
  <c r="R18" i="1"/>
  <c r="T18" i="1" s="1"/>
  <c r="BD17" i="1"/>
  <c r="BA17" i="1"/>
  <c r="AZ17" i="1"/>
  <c r="AW17" i="1"/>
  <c r="AS17" i="1"/>
  <c r="AP17" i="1"/>
  <c r="AN17" i="1"/>
  <c r="AL17" i="1"/>
  <c r="AI17" i="1"/>
  <c r="AC17" i="1"/>
  <c r="AD17" i="1" s="1"/>
  <c r="AF17" i="1" s="1"/>
  <c r="R17" i="1"/>
  <c r="T17" i="1" s="1"/>
  <c r="BD16" i="1"/>
  <c r="BA16" i="1"/>
  <c r="AZ16" i="1"/>
  <c r="AW16" i="1"/>
  <c r="AS16" i="1"/>
  <c r="AP16" i="1"/>
  <c r="AN16" i="1"/>
  <c r="AL16" i="1"/>
  <c r="AI16" i="1"/>
  <c r="AC16" i="1"/>
  <c r="AD16" i="1" s="1"/>
  <c r="AF16" i="1" s="1"/>
  <c r="R16" i="1"/>
  <c r="T16" i="1" s="1"/>
  <c r="BD15" i="1"/>
  <c r="BA15" i="1"/>
  <c r="AZ15" i="1"/>
  <c r="AW15" i="1"/>
  <c r="AS15" i="1"/>
  <c r="AP15" i="1"/>
  <c r="AN15" i="1"/>
  <c r="AL15" i="1"/>
  <c r="AI15" i="1"/>
  <c r="AC15" i="1"/>
  <c r="AD15" i="1" s="1"/>
  <c r="AF15" i="1" s="1"/>
  <c r="R15" i="1"/>
  <c r="T15" i="1" s="1"/>
  <c r="BD14" i="1"/>
  <c r="BA14" i="1"/>
  <c r="AZ14" i="1"/>
  <c r="AW14" i="1" s="1"/>
  <c r="AS14" i="1"/>
  <c r="AP14" i="1"/>
  <c r="AN14" i="1"/>
  <c r="AL14" i="1"/>
  <c r="AI14" i="1"/>
  <c r="AC14" i="1"/>
  <c r="AD14" i="1" s="1"/>
  <c r="AF14" i="1" s="1"/>
  <c r="AJ14" i="1" s="1"/>
  <c r="R14" i="1"/>
  <c r="T14" i="1" s="1"/>
  <c r="BD13" i="1"/>
  <c r="BA13" i="1"/>
  <c r="AZ13" i="1"/>
  <c r="AW13" i="1" s="1"/>
  <c r="AS13" i="1"/>
  <c r="AP13" i="1"/>
  <c r="AN13" i="1"/>
  <c r="AL13" i="1"/>
  <c r="AT13" i="1" s="1"/>
  <c r="AI13" i="1"/>
  <c r="AC13" i="1"/>
  <c r="AD13" i="1" s="1"/>
  <c r="AF13" i="1" s="1"/>
  <c r="AJ13" i="1" s="1"/>
  <c r="AU13" i="1" s="1"/>
  <c r="R13" i="1"/>
  <c r="T13" i="1" s="1"/>
  <c r="BD12" i="1"/>
  <c r="BA12" i="1"/>
  <c r="AZ12" i="1"/>
  <c r="AW12" i="1" s="1"/>
  <c r="AS12" i="1"/>
  <c r="AP12" i="1"/>
  <c r="AN12" i="1"/>
  <c r="AL12" i="1"/>
  <c r="AI12" i="1"/>
  <c r="AC12" i="1"/>
  <c r="AD12" i="1" s="1"/>
  <c r="AF12" i="1" s="1"/>
  <c r="AJ12" i="1" s="1"/>
  <c r="R12" i="1"/>
  <c r="T12" i="1" s="1"/>
  <c r="BD11" i="1"/>
  <c r="BA11" i="1"/>
  <c r="AZ11" i="1"/>
  <c r="AW11" i="1" s="1"/>
  <c r="AS11" i="1"/>
  <c r="AP11" i="1"/>
  <c r="AN11" i="1"/>
  <c r="AL11" i="1"/>
  <c r="AI11" i="1"/>
  <c r="AC11" i="1"/>
  <c r="AD11" i="1" s="1"/>
  <c r="AF11" i="1" s="1"/>
  <c r="AJ11" i="1" s="1"/>
  <c r="R11" i="1"/>
  <c r="T11" i="1" s="1"/>
  <c r="BD10" i="1"/>
  <c r="BA10" i="1"/>
  <c r="AZ10" i="1"/>
  <c r="AW10" i="1"/>
  <c r="AS10" i="1"/>
  <c r="AP10" i="1"/>
  <c r="AN10" i="1"/>
  <c r="AL10" i="1"/>
  <c r="AI10" i="1"/>
  <c r="AC10" i="1"/>
  <c r="AD10" i="1" s="1"/>
  <c r="AF10" i="1" s="1"/>
  <c r="R10" i="1"/>
  <c r="T10" i="1" s="1"/>
  <c r="BD9" i="1"/>
  <c r="BA9" i="1"/>
  <c r="AZ9" i="1"/>
  <c r="AW9" i="1"/>
  <c r="AS9" i="1"/>
  <c r="AP9" i="1"/>
  <c r="AN9" i="1"/>
  <c r="AL9" i="1"/>
  <c r="AI9" i="1"/>
  <c r="AC9" i="1"/>
  <c r="AD9" i="1" s="1"/>
  <c r="AF9" i="1" s="1"/>
  <c r="R9" i="1"/>
  <c r="T9" i="1" s="1"/>
  <c r="BD8" i="1"/>
  <c r="BA8" i="1"/>
  <c r="AZ8" i="1"/>
  <c r="AW8" i="1"/>
  <c r="AS8" i="1"/>
  <c r="AP8" i="1"/>
  <c r="AN8" i="1"/>
  <c r="AL8" i="1"/>
  <c r="AI8" i="1"/>
  <c r="AC8" i="1"/>
  <c r="AD8" i="1" s="1"/>
  <c r="AF8" i="1" s="1"/>
  <c r="R8" i="1"/>
  <c r="T8" i="1" s="1"/>
  <c r="BD7" i="1"/>
  <c r="BA7" i="1"/>
  <c r="AZ7" i="1"/>
  <c r="AW7" i="1" s="1"/>
  <c r="AS7" i="1"/>
  <c r="AP7" i="1"/>
  <c r="AN7" i="1"/>
  <c r="AL7" i="1"/>
  <c r="AT7" i="1" s="1"/>
  <c r="AI7" i="1"/>
  <c r="AC7" i="1"/>
  <c r="AD7" i="1" s="1"/>
  <c r="AF7" i="1" s="1"/>
  <c r="AJ7" i="1" s="1"/>
  <c r="R7" i="1"/>
  <c r="T7" i="1" s="1"/>
  <c r="BD6" i="1"/>
  <c r="BA6" i="1"/>
  <c r="AZ6" i="1"/>
  <c r="AW6" i="1" s="1"/>
  <c r="AS6" i="1"/>
  <c r="AP6" i="1"/>
  <c r="AN6" i="1"/>
  <c r="AL6" i="1"/>
  <c r="AI6" i="1"/>
  <c r="AC6" i="1"/>
  <c r="AD6" i="1" s="1"/>
  <c r="AF6" i="1" s="1"/>
  <c r="R6" i="1"/>
  <c r="T6" i="1" s="1"/>
  <c r="BD5" i="1"/>
  <c r="BA5" i="1"/>
  <c r="AZ5" i="1"/>
  <c r="AW5" i="1" s="1"/>
  <c r="AS5" i="1"/>
  <c r="AP5" i="1"/>
  <c r="AN5" i="1"/>
  <c r="AL5" i="1"/>
  <c r="AI5" i="1"/>
  <c r="AC5" i="1"/>
  <c r="AD5" i="1" s="1"/>
  <c r="AF5" i="1" s="1"/>
  <c r="AJ5" i="1" s="1"/>
  <c r="R5" i="1"/>
  <c r="T5" i="1" s="1"/>
  <c r="BD4" i="1"/>
  <c r="BA4" i="1"/>
  <c r="AZ4" i="1"/>
  <c r="AW4" i="1" s="1"/>
  <c r="AS4" i="1"/>
  <c r="AP4" i="1"/>
  <c r="AN4" i="1"/>
  <c r="AL4" i="1"/>
  <c r="AI4" i="1"/>
  <c r="AC4" i="1"/>
  <c r="AD4" i="1" s="1"/>
  <c r="AF4" i="1" s="1"/>
  <c r="R4" i="1"/>
  <c r="T4" i="1" s="1"/>
  <c r="BD3" i="1"/>
  <c r="BA3" i="1"/>
  <c r="AZ3" i="1"/>
  <c r="AW3" i="1" s="1"/>
  <c r="AS3" i="1"/>
  <c r="AP3" i="1"/>
  <c r="AN3" i="1"/>
  <c r="AL3" i="1"/>
  <c r="AI3" i="1"/>
  <c r="AC3" i="1"/>
  <c r="AD3" i="1" s="1"/>
  <c r="AF3" i="1" s="1"/>
  <c r="R3" i="1"/>
  <c r="T3" i="1" s="1"/>
  <c r="BD2" i="1"/>
  <c r="BA2" i="1"/>
  <c r="AZ2" i="1"/>
  <c r="AW2" i="1" s="1"/>
  <c r="AS2" i="1"/>
  <c r="AP2" i="1"/>
  <c r="AN2" i="1"/>
  <c r="AL2" i="1"/>
  <c r="AI2" i="1"/>
  <c r="AC2" i="1"/>
  <c r="AD2" i="1" s="1"/>
  <c r="AF2" i="1" s="1"/>
  <c r="R2" i="1"/>
  <c r="T2" i="1" s="1"/>
  <c r="AJ18" i="1" l="1"/>
  <c r="AT20" i="1"/>
  <c r="AU20" i="1" s="1"/>
  <c r="AJ17" i="1"/>
  <c r="AJ2" i="1"/>
  <c r="AJ4" i="1"/>
  <c r="AJ9" i="1"/>
  <c r="AT19" i="1"/>
  <c r="AU19" i="1" s="1"/>
  <c r="AJ6" i="1"/>
  <c r="AJ10" i="1"/>
  <c r="AJ16" i="1"/>
  <c r="AU4" i="1"/>
  <c r="AV4" i="1" s="1"/>
  <c r="AT18" i="1"/>
  <c r="AT6" i="1"/>
  <c r="AJ3" i="1"/>
  <c r="AJ15" i="1"/>
  <c r="AT4" i="1"/>
  <c r="AT9" i="1"/>
  <c r="AT16" i="1"/>
  <c r="AU22" i="1"/>
  <c r="BC22" i="1" s="1"/>
  <c r="AT8" i="1"/>
  <c r="AT15" i="1"/>
  <c r="AT3" i="1"/>
  <c r="AU10" i="1"/>
  <c r="AV10" i="1" s="1"/>
  <c r="AT11" i="1"/>
  <c r="AU11" i="1" s="1"/>
  <c r="AT2" i="1"/>
  <c r="AT5" i="1"/>
  <c r="AU5" i="1" s="1"/>
  <c r="BC5" i="1" s="1"/>
  <c r="AU7" i="1"/>
  <c r="BC7" i="1" s="1"/>
  <c r="AT17" i="1"/>
  <c r="AT12" i="1"/>
  <c r="AU12" i="1" s="1"/>
  <c r="AJ8" i="1"/>
  <c r="AT10" i="1"/>
  <c r="BC21" i="1"/>
  <c r="AV21" i="1"/>
  <c r="BC13" i="1"/>
  <c r="AV13" i="1"/>
  <c r="AT14" i="1"/>
  <c r="AU14" i="1" s="1"/>
  <c r="AU17" i="1" l="1"/>
  <c r="AU18" i="1"/>
  <c r="AU9" i="1"/>
  <c r="AV9" i="1" s="1"/>
  <c r="AU6" i="1"/>
  <c r="AV6" i="1" s="1"/>
  <c r="BC20" i="1"/>
  <c r="AV20" i="1"/>
  <c r="AU2" i="1"/>
  <c r="AV22" i="1"/>
  <c r="AU3" i="1"/>
  <c r="AU16" i="1"/>
  <c r="AV16" i="1" s="1"/>
  <c r="AU15" i="1"/>
  <c r="AV15" i="1" s="1"/>
  <c r="BC16" i="1"/>
  <c r="AV18" i="1"/>
  <c r="BC18" i="1"/>
  <c r="AV7" i="1"/>
  <c r="BC4" i="1"/>
  <c r="AV5" i="1"/>
  <c r="AU8" i="1"/>
  <c r="AV11" i="1"/>
  <c r="BC11" i="1"/>
  <c r="BC3" i="1"/>
  <c r="AV3" i="1"/>
  <c r="AV17" i="1"/>
  <c r="BC17" i="1"/>
  <c r="BC12" i="1"/>
  <c r="AV12" i="1"/>
  <c r="BC10" i="1"/>
  <c r="BC14" i="1"/>
  <c r="AV14" i="1"/>
  <c r="AV19" i="1"/>
  <c r="BC19" i="1"/>
  <c r="BC2" i="1"/>
  <c r="AV2" i="1"/>
  <c r="BC9" i="1"/>
  <c r="BC6" i="1" l="1"/>
  <c r="BC15" i="1"/>
  <c r="BC8" i="1"/>
  <c r="AV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A96E5DC8-E738-4850-8D31-3887C424EFF7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6F4E1065-39F3-4DC1-BF43-66CE48D0498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BCCB943A-887D-41B4-B549-DF6520CB37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24055428-32C8-47E4-A83F-F85F3158DD6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AE50935A-E8E0-4A8D-9999-019861495D0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C8F10C5B-B6D4-4DF2-BDEC-50DA518B038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27B35105-2DD7-4D60-83A8-BC2EB5A0E08C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7F881532-BF85-48DD-BF40-BC744658EF03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6A9F2A2F-1B95-4805-BBD7-92E8C8F3AD76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BDD06F0A-261A-4D38-B0D9-C6C8A2BC64B2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780BF4A0-24D3-4961-8C4D-FEC394014CC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7B2CE2C1-3D0E-43A7-B2CF-B279303EC41C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5294716C-69D7-4E1D-8788-C03F0705F399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E6D224BC-8DF0-4EC1-8413-D86815AD1763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A28A478A-910D-4102-80AE-DF6909BBC515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FE72A77D-E00B-4057-9995-C5CA4C247DB2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3881A1BE-2BF9-4709-8EC1-84C7164C855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B032B181-49DF-4A4F-BC73-943BB8B20275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141483BA-84CC-4A2E-B51C-59C56BFA8C7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<sst xmlns="http://schemas.openxmlformats.org/spreadsheetml/2006/main" count="360" uniqueCount="123">
  <si>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</si>
  <si>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</si>
  <si>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</si>
  <si>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</si>
  <si>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</si>
  <si>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</si>
  <si>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</si>
  <si>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</si>
  <si>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</si>
  <si>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</si>
  <si>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</si>
  <si>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</si>
  <si>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</si>
  <si>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</si>
  <si>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</si>
  <si>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</si>
  <si>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</si>
  <si>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</si>
  <si>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</si>
  <si>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</si>
  <si>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</si>
  <si>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</si>
  <si>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</si>
  <si>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</si>
  <si>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</si>
  <si>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</si>
  <si>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</si>
  <si>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</si>
  <si>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</si>
  <si>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</si>
  <si>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</si>
  <si>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</si>
  <si>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</si>
  <si>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</si>
  <si>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</si>
  <si>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</si>
  <si>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</si>
  <si>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</si>
  <si>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</si>
  <si>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</si>
  <si>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</si>
  <si>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</si>
  <si>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</si>
  <si>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</si>
  <si>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</si>
  <si>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</si>
  <si>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</si>
  <si>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</si>
  <si>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</si>
  <si>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</si>
  <si>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</si>
  <si>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</si>
  <si>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</si>
  <si>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</si>
  <si>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</si>
  <si>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</si>
  <si>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EVERGREEN GROVE</t>
  </si>
  <si>
    <t>QUILT</t>
  </si>
  <si>
    <t>100% Polyester 3pc Folded Quilt</t>
    <phoneticPr fontId="2" type="noConversion"/>
  </si>
  <si>
    <t>3pc Folded  Quilt</t>
    <phoneticPr fontId="2" type="noConversion"/>
  </si>
  <si>
    <t xml:space="preserve">100% Polyester </t>
    <phoneticPr fontId="2" type="noConversion"/>
  </si>
  <si>
    <t xml:space="preserve">RED </t>
  </si>
  <si>
    <t>Set</t>
  </si>
  <si>
    <t>Normal</t>
  </si>
  <si>
    <t>9404.40.9022</t>
  </si>
  <si>
    <r>
      <t>EEC PO#</t>
    </r>
    <r>
      <rPr>
        <sz val="11"/>
        <rFont val="宋体"/>
        <family val="3"/>
        <charset val="134"/>
      </rPr>
      <t>：</t>
    </r>
  </si>
  <si>
    <t>Customer PO#:</t>
  </si>
  <si>
    <t>Ship date:</t>
  </si>
  <si>
    <t>HOLLIS</t>
  </si>
  <si>
    <r>
      <t>Face&amp; Back</t>
    </r>
    <r>
      <rPr>
        <sz val="10"/>
        <color rgb="FF000000"/>
        <rFont val="宋体"/>
        <family val="2"/>
        <charset val="134"/>
      </rPr>
      <t>：</t>
    </r>
    <r>
      <rPr>
        <sz val="10"/>
        <color rgb="FF000000"/>
        <rFont val="Calibri"/>
        <family val="2"/>
      </rPr>
      <t>85gsm microfiber  disperse print
Filling</t>
    </r>
    <r>
      <rPr>
        <sz val="10"/>
        <color rgb="FF000000"/>
        <rFont val="宋体"/>
        <family val="2"/>
        <charset val="134"/>
      </rPr>
      <t>：</t>
    </r>
    <r>
      <rPr>
        <sz val="10"/>
        <color rgb="FF000000"/>
        <rFont val="Calibri"/>
        <family val="2"/>
      </rPr>
      <t xml:space="preserve">180gsm slick Poly Fill. </t>
    </r>
    <phoneticPr fontId="11" type="noConversion"/>
  </si>
  <si>
    <t>Full/Queen                        1 Quilt 86"W x 86"L                   2 Shams 20"W x 26"L + 0.5"(2)</t>
  </si>
  <si>
    <t>RS14-9010</t>
    <phoneticPr fontId="2" type="noConversion"/>
  </si>
  <si>
    <t>Note 1:</t>
  </si>
  <si>
    <t>Port Arrival Date 2026/9/25, shipping window 9/29-10/4/2026</t>
    <phoneticPr fontId="2" type="noConversion"/>
  </si>
  <si>
    <t>HOLLIS</t>
    <phoneticPr fontId="2" type="noConversion"/>
  </si>
  <si>
    <t xml:space="preserve">King                                                                      1 Quilt 102"W x 86"L                                      2 Shams 20"W x 36"L + 0.5"(2)
</t>
    <phoneticPr fontId="2" type="noConversion"/>
  </si>
  <si>
    <t>RS14-9011</t>
  </si>
  <si>
    <t xml:space="preserve">Note 2: </t>
  </si>
  <si>
    <t>Case Pack 2, Nested pack by size, FQ OLYMPIA SCANDI  +FQ HOLLIS, K OLYMPIA SCANDI  +K HOLLIS</t>
    <phoneticPr fontId="2" type="noConversion"/>
  </si>
  <si>
    <t>PEPPERMINT PLACE</t>
  </si>
  <si>
    <t>MARSHMELLOW PEEPS</t>
    <phoneticPr fontId="2" type="noConversion"/>
  </si>
  <si>
    <t>Twin                                    1 Quilt 66"W x 86"L                   1 Sham 20"W x 26"L + 0.5"(1)</t>
    <phoneticPr fontId="2" type="noConversion"/>
  </si>
  <si>
    <t>PINK</t>
  </si>
  <si>
    <t>RS14-9012</t>
    <phoneticPr fontId="2" type="noConversion"/>
  </si>
  <si>
    <t>MARSHMELLOW PEEPS</t>
  </si>
  <si>
    <t>RS14-9013</t>
  </si>
  <si>
    <t>RS14-9014</t>
  </si>
  <si>
    <t>SCANDI PATCHWORK</t>
    <phoneticPr fontId="2" type="noConversion"/>
  </si>
  <si>
    <t>RS14-9015</t>
    <phoneticPr fontId="2" type="noConversion"/>
  </si>
  <si>
    <t>Port Arrival Date 2026/8/30, shipping window 9/9-9/15/2026</t>
    <phoneticPr fontId="2" type="noConversion"/>
  </si>
  <si>
    <t>PINK CANDY TOSS</t>
    <phoneticPr fontId="2" type="noConversion"/>
  </si>
  <si>
    <t>RS14-9016</t>
    <phoneticPr fontId="2" type="noConversion"/>
  </si>
  <si>
    <t>Case Pack 2, Nested pack by size, T SCANDI PATCHWORK+ T PINK CANDY TOSS, FQ SCANDI PATCHWORK+FQ PINK CANDY TOSS, K SCANDI PATCHWORK +K PINK CANDY TOSS</t>
    <phoneticPr fontId="2" type="noConversion"/>
  </si>
  <si>
    <t>PINK CANDY TOSS</t>
  </si>
  <si>
    <t>RS14-9017</t>
  </si>
  <si>
    <t>RS14-9018</t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</si>
  <si>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 disperse print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</si>
  <si>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WEDDING RING</t>
    <phoneticPr fontId="2" type="noConversion"/>
  </si>
  <si>
    <t>RS14-9019</t>
    <phoneticPr fontId="2" type="noConversion"/>
  </si>
  <si>
    <t>WEDDING RING</t>
  </si>
  <si>
    <t>RS14-9020</t>
  </si>
  <si>
    <t>Case Pack 2, Nested pack by size, FQ CHICKADEE AND PINECONE  +FQ WEDDING RING, K CHICKADEE AND PINECONE  +K WEDDING RING</t>
    <phoneticPr fontId="2" type="noConversion"/>
  </si>
  <si>
    <t>STAR PATCHWORK</t>
    <phoneticPr fontId="2" type="noConversion"/>
  </si>
  <si>
    <t>RS14-9021</t>
    <phoneticPr fontId="2" type="noConversion"/>
  </si>
  <si>
    <t>STAR PATCHWORK</t>
  </si>
  <si>
    <t>RS14-9022</t>
  </si>
  <si>
    <t>POINTSETTIA</t>
    <phoneticPr fontId="2" type="noConversion"/>
  </si>
  <si>
    <t>RS14-9023</t>
  </si>
  <si>
    <t>POINTSETTIA</t>
  </si>
  <si>
    <t>RS14-9024</t>
  </si>
  <si>
    <t>Case Pack 2, Nested pack by size, FQ STAR PATCHWORK  +FQ POINTSETTIA, K STAR PATCHWORK  +K POINTSETTIA</t>
    <phoneticPr fontId="2" type="noConversion"/>
  </si>
  <si>
    <t>GRANVILLE LANE</t>
  </si>
  <si>
    <t>CHRISTMAS CAROUSEL</t>
  </si>
  <si>
    <t>RS14-9025</t>
    <phoneticPr fontId="2" type="noConversion"/>
  </si>
  <si>
    <t>RS14-9026</t>
  </si>
  <si>
    <t>CHRISTMAS CAROUSEL</t>
    <phoneticPr fontId="2" type="noConversion"/>
  </si>
  <si>
    <t>RS14-9027</t>
  </si>
  <si>
    <t>SWEATHER WEATHER</t>
    <phoneticPr fontId="2" type="noConversion"/>
  </si>
  <si>
    <t>RS14-9028</t>
  </si>
  <si>
    <t>Case Pack 2, Nested pack by size, T CHRISTMAS CAROUSEL+ T SWEATHER WEATHER, FQ CHRISTMAS CAROUSEL+FQ SWEATHER WEATHER, K CHRISTMAS CAROUSEL +K SWEATHER WEATHER</t>
    <phoneticPr fontId="2" type="noConversion"/>
  </si>
  <si>
    <t>SWEATHER WEATHER</t>
  </si>
  <si>
    <t>RS14-9029</t>
  </si>
  <si>
    <t>RS14-9030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</si>
</sst>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&quot;¥&quot;#,##0.0_);[Red]\(&quot;¥&quot;#,##0.0\)"/>
    <numFmt numFmtId="181" formatCode="_(&quot;$&quot;* #,##0.00_);_(&quot;$&quot;* \(#,##0.00\);_(&quot;$&quot;* &quot;-&quot;??_);_(@_)"/>
  </numFmts>
  <fonts count="16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10"/>
      <color rgb="FF000000"/>
      <name val="宋体"/>
      <family val="2"/>
      <charset val="134"/>
    </font>
    <font>
      <sz val="9"/>
      <name val="等线"/>
      <family val="3"/>
      <charset val="134"/>
      <scheme val="minor"/>
    </font>
    <font>
      <sz val="11"/>
      <color rgb="FF000000"/>
      <name val="Calibri"/>
      <family val="2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5" fillId="0" borderId="0"/>
  </cellStyleXfs>
  <cellXfs count="6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5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1" fillId="0" borderId="3" xfId="3" applyBorder="1" applyAlignment="1">
      <alignment horizontal="left" vertical="center" wrapText="1"/>
    </xf>
    <xf numFmtId="180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0" fontId="1" fillId="0" borderId="3" xfId="3" applyBorder="1" applyAlignment="1">
      <alignment wrapText="1"/>
    </xf>
    <xf numFmtId="10" fontId="1" fillId="0" borderId="3" xfId="3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5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5" applyNumberFormat="1" applyFont="1" applyFill="1" applyBorder="1" applyAlignment="1">
      <alignment wrapText="1"/>
    </xf>
    <xf numFmtId="0" fontId="12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4" xfId="0" applyBorder="1" applyAlignment="1">
      <alignment horizontal="center" wrapText="1"/>
    </xf>
    <xf numFmtId="14" fontId="0" fillId="0" borderId="0" xfId="0" applyNumberFormat="1"/>
    <xf numFmtId="0" fontId="9" fillId="0" borderId="3" xfId="0" applyFont="1" applyBorder="1" applyAlignment="1">
      <alignment vertical="center" wrapText="1"/>
    </xf>
    <xf numFmtId="0" fontId="1" fillId="0" borderId="3" xfId="3" applyBorder="1" applyAlignment="1">
      <alignment vertical="center" wrapText="1"/>
    </xf>
    <xf numFmtId="0" fontId="6" fillId="3" borderId="3" xfId="6" quotePrefix="1" applyFont="1" applyFill="1" applyBorder="1" applyAlignment="1">
      <alignment horizontal="left" wrapText="1"/>
    </xf>
    <xf numFmtId="0" fontId="1" fillId="0" borderId="0" xfId="0" applyFont="1"/>
    <xf numFmtId="0" fontId="0" fillId="0" borderId="5" xfId="0" applyBorder="1" applyAlignment="1">
      <alignment horizontal="center" wrapText="1"/>
    </xf>
    <xf numFmtId="0" fontId="3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8">
    <cellStyle name="Currency 2" xfId="4" xr:uid="{5059497D-7B7E-40A5-9B0B-EA34CE90B5FC}"/>
    <cellStyle name="Normal 2" xfId="1" xr:uid="{01486CC2-C299-4091-A6C5-15B3CCA65F0E}"/>
    <cellStyle name="Normal 2 18 2" xfId="2" xr:uid="{BE533543-4E26-49D6-865A-A2778CF05B97}"/>
    <cellStyle name="Percent 2" xfId="5" xr:uid="{2FD0FF4B-2B69-460F-8B3C-CE957303F851}"/>
    <cellStyle name="常规" xfId="0" builtinId="0"/>
    <cellStyle name="常规 12 2" xfId="3" xr:uid="{14DDABE0-177A-4913-B31C-73F7C75E3098}"/>
    <cellStyle name="常规 16" xfId="7" xr:uid="{49C2A918-6981-4FB3-A5AF-A61EC1DCFB56}"/>
    <cellStyle name="常规 2" xfId="6" xr:uid="{45A7B9BA-B4C6-4999-91C1-A342E79BA1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microsoft.com/office/2022/10/relationships/richValueRel" Target="richData/richValueRel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2026%20Ross%20Holiday%20Quilt%20commit%206.4.2026.xlsx" TargetMode="External"/><Relationship Id="rId2" Type="http://schemas.openxmlformats.org/officeDocument/2006/relationships/externalLinkPath" Target="file:///C:\Users\liujie\Downloads\2026%20Ross%20Holiday%20Quilt%20commit%206.4.2026.xlsx" TargetMode="External"/><Relationship Id="rId1" Type="http://schemas.openxmlformats.org/officeDocument/2006/relationships/externalLinkPath" Target="/Users/liujie/Downloads/2026%20Ross%20Holiday%20Quilt%20commit%206.4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0518Miya-2026"/>
      <sheetName val="ValueSelect"/>
      <sheetName val="Data"/>
    </sheetNames>
    <sheetDataSet>
      <sheetData sheetId="0"/>
      <sheetData sheetId="1"/>
      <sheetData sheetId="2">
        <row r="3">
          <cell r="H3">
            <v>50.245999999999995</v>
          </cell>
        </row>
        <row r="4">
          <cell r="H4">
            <v>63.914000000000001</v>
          </cell>
        </row>
        <row r="5">
          <cell r="H5">
            <v>73.094000000000008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DA58-E59F-4A33-8336-D3629961CFAF}">
  <dimension ref="A1:BH22"/>
  <sheetViews>
    <sheetView tabSelected="1" topLeftCell="E1" workbookViewId="0">
      <selection activeCell="L4" sqref="L4"/>
    </sheetView>
  </sheetViews>
  <sheetFormatPr defaultColWidth="9.1796875" defaultRowHeight="14.5" x14ac:dyDescent="0.35"/>
  <cols>
    <col min="1" max="1" width="10.1796875" style="1" customWidth="1"/>
    <col min="2" max="2" width="25.1796875" style="2" customWidth="1"/>
    <col min="3" max="3" width="12.1796875" style="2" customWidth="1"/>
    <col min="4" max="4" width="13.1796875" style="2" customWidth="1"/>
    <col min="5" max="5" width="8.26953125" style="2" customWidth="1"/>
    <col min="6" max="6" width="9" style="2" customWidth="1"/>
    <col min="7" max="7" width="15.81640625" style="2" customWidth="1"/>
    <col min="8" max="9" width="13.26953125" style="2" customWidth="1"/>
    <col min="10" max="10" width="17.81640625" style="2" customWidth="1"/>
    <col min="11" max="11" width="16.54296875" style="3" customWidth="1"/>
    <col min="12" max="12" width="19.81640625" style="2" customWidth="1"/>
    <col min="13" max="13" width="13.26953125" style="2" customWidth="1"/>
    <col min="14" max="14" width="6.1796875" style="2" customWidth="1"/>
    <col min="15" max="15" width="12.7265625" style="2" customWidth="1"/>
    <col min="16" max="16" width="17.453125" style="2" customWidth="1"/>
    <col min="17" max="17" width="5.5429687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2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3" width="12.1796875" style="10" customWidth="1"/>
    <col min="54" max="54" width="14.1796875" style="6" customWidth="1"/>
    <col min="55" max="55" width="13.453125" style="2" customWidth="1"/>
    <col min="56" max="56" width="14.81640625" style="2" customWidth="1"/>
    <col min="57" max="57" width="9.1796875" style="2"/>
    <col min="58" max="58" width="12.81640625" style="6" customWidth="1"/>
    <col min="59" max="59" width="11.26953125" style="6" customWidth="1"/>
    <col min="60" max="60" width="9.7265625" style="2" bestFit="1" customWidth="1"/>
    <col min="61" max="61" width="9.1796875" style="2"/>
    <col min="62" max="62" width="9.453125" style="2" bestFit="1" customWidth="1"/>
    <col min="63" max="64" width="10.453125" style="2" bestFit="1" customWidth="1"/>
    <col min="65" max="65" width="9.453125" style="2" bestFit="1" customWidth="1"/>
    <col min="66" max="16384" width="9.1796875" style="2"/>
  </cols>
  <sheetData>
    <row r="1" spans="1:60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3" t="s">
        <v>53</v>
      </c>
      <c r="BC1" s="37" t="s">
        <v>54</v>
      </c>
      <c r="BD1" s="37" t="s">
        <v>55</v>
      </c>
      <c r="BF1" s="2"/>
      <c r="BG1" s="2"/>
    </row>
    <row r="2" spans="1:60" ht="65.150000000000006" customHeight="1" x14ac:dyDescent="0.35">
      <c r="A2" s="38">
        <v>3</v>
      </c>
      <c r="B2" s="39" t="e" vm="1">
        <v>#VALUE!</v>
      </c>
      <c r="C2" s="40"/>
      <c r="D2" s="40" t="s">
        <v>56</v>
      </c>
      <c r="E2" s="40"/>
      <c r="F2" s="40" t="s">
        <v>57</v>
      </c>
      <c r="G2" s="40" t="s">
        <v>68</v>
      </c>
      <c r="H2" s="41" t="s">
        <v>58</v>
      </c>
      <c r="I2" s="41" t="s">
        <v>59</v>
      </c>
      <c r="J2" s="62" t="s">
        <v>69</v>
      </c>
      <c r="K2" s="42" t="s">
        <v>60</v>
      </c>
      <c r="L2" s="63" t="s">
        <v>70</v>
      </c>
      <c r="M2" s="40" t="s">
        <v>61</v>
      </c>
      <c r="N2" s="40"/>
      <c r="O2" s="64" t="s">
        <v>71</v>
      </c>
      <c r="P2" s="40"/>
      <c r="Q2" s="40" t="s">
        <v>62</v>
      </c>
      <c r="R2" s="44">
        <f>'[1]0518Miya-2026'!H4</f>
        <v>63.914000000000001</v>
      </c>
      <c r="S2" s="45">
        <v>7.7</v>
      </c>
      <c r="T2" s="46">
        <f t="shared" ref="T2:T22" si="0">IF(ISERROR(R2/S2),"",R2/S2)</f>
        <v>8.3005194805194797</v>
      </c>
      <c r="U2" s="47">
        <v>8.3000000000000007</v>
      </c>
      <c r="V2" s="12"/>
      <c r="W2" s="40" t="s">
        <v>63</v>
      </c>
      <c r="X2" s="48">
        <v>45</v>
      </c>
      <c r="Y2" s="48">
        <v>40</v>
      </c>
      <c r="Z2" s="48">
        <v>30</v>
      </c>
      <c r="AA2" s="45">
        <v>5</v>
      </c>
      <c r="AB2" s="11">
        <v>2</v>
      </c>
      <c r="AC2" s="49">
        <f t="shared" ref="AC2:AC22" si="1">IF(X2="","",X2*Y2*Z2/1000000)</f>
        <v>5.3999999999999999E-2</v>
      </c>
      <c r="AD2" s="50">
        <f t="shared" ref="AD2:AD22" si="2">IF(AB2="","",65/AC2*AB2)</f>
        <v>2407.4074074074074</v>
      </c>
      <c r="AE2" s="40">
        <v>2250</v>
      </c>
      <c r="AF2" s="51">
        <f t="shared" ref="AF2:AF22" si="3">IF(ISERROR(AE2/AD2),"",AE2/AD2)</f>
        <v>0.93461538461538463</v>
      </c>
      <c r="AG2" s="52" t="s">
        <v>64</v>
      </c>
      <c r="AH2" s="53">
        <v>0.22800000000000001</v>
      </c>
      <c r="AI2" s="51">
        <f t="shared" ref="AI2:AI22" si="4">IF(ISERROR(U2*AH2),"",U2*AH2)</f>
        <v>1.8924000000000003</v>
      </c>
      <c r="AJ2" s="51">
        <f t="shared" ref="AJ2:AJ22" si="5">IF(ISERROR(U2+AF2+AI2),"",U2+AF2+AI2)</f>
        <v>11.127015384615385</v>
      </c>
      <c r="AK2" s="54">
        <v>0</v>
      </c>
      <c r="AL2" s="51">
        <f t="shared" ref="AL2:AL22" si="6">IF(ISERROR(AX2*AK2),"",AX2*AK2)</f>
        <v>0</v>
      </c>
      <c r="AM2" s="54">
        <v>0</v>
      </c>
      <c r="AN2" s="51">
        <f t="shared" ref="AN2:AN22" si="7">IF(ISERROR(AX2*AM2),"",AX2*AM2)</f>
        <v>0</v>
      </c>
      <c r="AO2" s="54">
        <v>0</v>
      </c>
      <c r="AP2" s="51">
        <f t="shared" ref="AP2:AP22" si="8">IF(ISERROR(AX2*AO2),"",AX2*AO2)</f>
        <v>0</v>
      </c>
      <c r="AQ2" s="40">
        <v>0</v>
      </c>
      <c r="AR2" s="10">
        <v>0</v>
      </c>
      <c r="AS2" s="51">
        <f t="shared" ref="AS2:AS22" si="9">IF(ISERROR(AX2*AR2),"",AX2*AR2)</f>
        <v>0</v>
      </c>
      <c r="AT2" s="51">
        <f t="shared" ref="AT2:AT22" si="10">IF(ISERROR(AL2+AN2+AP2+AS2),"",AL2+AN2+AP2+AS2)</f>
        <v>0</v>
      </c>
      <c r="AU2" s="51">
        <f t="shared" ref="AU2:AU22" si="11">IF(ISERROR(AJ2+AT2),"",AJ2+AT2)</f>
        <v>11.127015384615385</v>
      </c>
      <c r="AV2" s="55">
        <f t="shared" ref="AV2:AV22" si="12">IF(ISERROR((AX2-AU2)/AX2),"",(AX2-AU2)/AX2)</f>
        <v>0.21084997272231309</v>
      </c>
      <c r="AW2" s="51">
        <f t="shared" ref="AW2:AW22" si="13">IF(AZ2="","",AY2*(1-AZ2))</f>
        <v>14.099999999999998</v>
      </c>
      <c r="AX2" s="56">
        <v>14.1</v>
      </c>
      <c r="AY2" s="12">
        <v>29.99</v>
      </c>
      <c r="AZ2" s="54">
        <f t="shared" ref="AZ2:AZ3" si="14">(AY2-AX2)/AY2</f>
        <v>0.52984328109369794</v>
      </c>
      <c r="BA2" s="57">
        <f t="shared" ref="BA2:BA22" si="15">IF(ISERROR((AY2-AX2)/AY2),"",(AY2-AX2)/AY2)</f>
        <v>0.52984328109369794</v>
      </c>
      <c r="BB2" s="58">
        <v>1400</v>
      </c>
      <c r="BC2" s="51">
        <f t="shared" ref="BC2:BC22" si="16">IF(ISERROR(AU2*BB2),"",AU2*BB2)</f>
        <v>15577.82153846154</v>
      </c>
      <c r="BD2" s="51">
        <f t="shared" ref="BD2:BD22" si="17">IF(ISERROR(AX2*BB2),"",AX2*BB2)</f>
        <v>19740</v>
      </c>
      <c r="BE2" s="2" t="s">
        <v>72</v>
      </c>
      <c r="BF2" s="65" t="s">
        <v>73</v>
      </c>
      <c r="BG2" s="2"/>
    </row>
    <row r="3" spans="1:60" ht="65.150000000000006" customHeight="1" x14ac:dyDescent="0.35">
      <c r="A3" s="38">
        <v>4</v>
      </c>
      <c r="B3" s="60"/>
      <c r="C3" s="40"/>
      <c r="D3" s="40" t="s">
        <v>56</v>
      </c>
      <c r="E3" s="40"/>
      <c r="F3" s="40" t="s">
        <v>57</v>
      </c>
      <c r="G3" s="41" t="s">
        <v>74</v>
      </c>
      <c r="H3" s="41" t="s">
        <v>58</v>
      </c>
      <c r="I3" s="41" t="s">
        <v>59</v>
      </c>
      <c r="J3" s="62" t="s">
        <v>69</v>
      </c>
      <c r="K3" s="42" t="s">
        <v>60</v>
      </c>
      <c r="L3" s="43" t="s">
        <v>75</v>
      </c>
      <c r="M3" s="40" t="s">
        <v>61</v>
      </c>
      <c r="N3" s="40"/>
      <c r="O3" s="64" t="s">
        <v>76</v>
      </c>
      <c r="P3" s="40"/>
      <c r="Q3" s="40" t="s">
        <v>62</v>
      </c>
      <c r="R3" s="44">
        <f>'[1]0518Miya-2026'!H5</f>
        <v>73.094000000000008</v>
      </c>
      <c r="S3" s="45">
        <v>7.7</v>
      </c>
      <c r="T3" s="46">
        <f t="shared" si="0"/>
        <v>9.492727272727274</v>
      </c>
      <c r="U3" s="47">
        <v>9.49</v>
      </c>
      <c r="V3" s="12"/>
      <c r="W3" s="40" t="s">
        <v>63</v>
      </c>
      <c r="X3" s="48">
        <v>45</v>
      </c>
      <c r="Y3" s="48">
        <v>40</v>
      </c>
      <c r="Z3" s="48">
        <v>34</v>
      </c>
      <c r="AA3" s="45">
        <v>5</v>
      </c>
      <c r="AB3" s="11">
        <v>2</v>
      </c>
      <c r="AC3" s="49">
        <f t="shared" si="1"/>
        <v>6.1199999999999997E-2</v>
      </c>
      <c r="AD3" s="50">
        <f t="shared" si="2"/>
        <v>2124.1830065359477</v>
      </c>
      <c r="AE3" s="40">
        <v>2250</v>
      </c>
      <c r="AF3" s="51">
        <f t="shared" si="3"/>
        <v>1.0592307692307692</v>
      </c>
      <c r="AG3" s="52" t="s">
        <v>64</v>
      </c>
      <c r="AH3" s="53">
        <v>0.22800000000000001</v>
      </c>
      <c r="AI3" s="51">
        <f t="shared" si="4"/>
        <v>2.1637200000000001</v>
      </c>
      <c r="AJ3" s="51">
        <f t="shared" si="5"/>
        <v>12.712950769230769</v>
      </c>
      <c r="AK3" s="54">
        <v>0</v>
      </c>
      <c r="AL3" s="51">
        <f t="shared" si="6"/>
        <v>0</v>
      </c>
      <c r="AM3" s="54">
        <v>0</v>
      </c>
      <c r="AN3" s="51">
        <f t="shared" si="7"/>
        <v>0</v>
      </c>
      <c r="AO3" s="54">
        <v>0</v>
      </c>
      <c r="AP3" s="51">
        <f t="shared" si="8"/>
        <v>0</v>
      </c>
      <c r="AQ3" s="40">
        <v>0</v>
      </c>
      <c r="AR3" s="10">
        <v>0</v>
      </c>
      <c r="AS3" s="51">
        <f t="shared" si="9"/>
        <v>0</v>
      </c>
      <c r="AT3" s="51">
        <f t="shared" si="10"/>
        <v>0</v>
      </c>
      <c r="AU3" s="51">
        <f t="shared" si="11"/>
        <v>12.712950769230769</v>
      </c>
      <c r="AV3" s="55">
        <f t="shared" si="12"/>
        <v>0.22197363713397986</v>
      </c>
      <c r="AW3" s="51">
        <f t="shared" si="13"/>
        <v>16.34</v>
      </c>
      <c r="AX3" s="56">
        <v>16.34</v>
      </c>
      <c r="AY3" s="12">
        <v>34.99</v>
      </c>
      <c r="AZ3" s="54">
        <f t="shared" si="14"/>
        <v>0.53300943126607603</v>
      </c>
      <c r="BA3" s="57">
        <f t="shared" si="15"/>
        <v>0.53300943126607603</v>
      </c>
      <c r="BB3" s="58">
        <v>1400</v>
      </c>
      <c r="BC3" s="51">
        <f t="shared" si="16"/>
        <v>17798.131076923077</v>
      </c>
      <c r="BD3" s="51">
        <f t="shared" si="17"/>
        <v>22876</v>
      </c>
      <c r="BE3" s="2" t="s">
        <v>77</v>
      </c>
      <c r="BF3" s="65" t="s">
        <v>78</v>
      </c>
      <c r="BG3" s="2"/>
    </row>
    <row r="4" spans="1:60" ht="65.150000000000006" customHeight="1" x14ac:dyDescent="0.35">
      <c r="A4" s="38">
        <v>6</v>
      </c>
      <c r="B4" s="39" t="e" vm="2">
        <v>#VALUE!</v>
      </c>
      <c r="C4" s="40"/>
      <c r="D4" s="40" t="s">
        <v>79</v>
      </c>
      <c r="E4" s="40"/>
      <c r="F4" s="40" t="s">
        <v>57</v>
      </c>
      <c r="G4" s="41" t="s">
        <v>80</v>
      </c>
      <c r="H4" s="41" t="s">
        <v>58</v>
      </c>
      <c r="I4" s="41" t="s">
        <v>59</v>
      </c>
      <c r="J4" s="62" t="s">
        <v>69</v>
      </c>
      <c r="K4" s="42" t="s">
        <v>60</v>
      </c>
      <c r="L4" s="41" t="s">
        <v>81</v>
      </c>
      <c r="M4" s="40" t="s">
        <v>82</v>
      </c>
      <c r="N4" s="40"/>
      <c r="O4" s="64" t="s">
        <v>83</v>
      </c>
      <c r="P4" s="40"/>
      <c r="Q4" s="40" t="s">
        <v>62</v>
      </c>
      <c r="R4" s="44">
        <f>'[1]0518Miya-2026'!H3</f>
        <v>50.245999999999995</v>
      </c>
      <c r="S4" s="45">
        <v>7.7</v>
      </c>
      <c r="T4" s="46">
        <f t="shared" si="0"/>
        <v>6.5254545454545445</v>
      </c>
      <c r="U4" s="47">
        <v>6.52</v>
      </c>
      <c r="V4" s="12"/>
      <c r="W4" s="40" t="s">
        <v>63</v>
      </c>
      <c r="X4" s="48">
        <v>45</v>
      </c>
      <c r="Y4" s="48">
        <v>40</v>
      </c>
      <c r="Z4" s="48">
        <v>25</v>
      </c>
      <c r="AA4" s="45">
        <v>5</v>
      </c>
      <c r="AB4" s="11">
        <v>2</v>
      </c>
      <c r="AC4" s="49">
        <f t="shared" si="1"/>
        <v>4.4999999999999998E-2</v>
      </c>
      <c r="AD4" s="50">
        <f t="shared" si="2"/>
        <v>2888.8888888888891</v>
      </c>
      <c r="AE4" s="40">
        <v>2250</v>
      </c>
      <c r="AF4" s="51">
        <f t="shared" si="3"/>
        <v>0.77884615384615374</v>
      </c>
      <c r="AG4" s="52" t="s">
        <v>64</v>
      </c>
      <c r="AH4" s="53">
        <v>0.22800000000000001</v>
      </c>
      <c r="AI4" s="51">
        <f t="shared" si="4"/>
        <v>1.4865599999999999</v>
      </c>
      <c r="AJ4" s="51">
        <f t="shared" si="5"/>
        <v>8.7854061538461536</v>
      </c>
      <c r="AK4" s="54">
        <v>0</v>
      </c>
      <c r="AL4" s="51">
        <f t="shared" si="6"/>
        <v>0</v>
      </c>
      <c r="AM4" s="54">
        <v>0</v>
      </c>
      <c r="AN4" s="51">
        <f t="shared" si="7"/>
        <v>0</v>
      </c>
      <c r="AO4" s="54">
        <v>0</v>
      </c>
      <c r="AP4" s="51">
        <f t="shared" si="8"/>
        <v>0</v>
      </c>
      <c r="AQ4" s="40">
        <v>0</v>
      </c>
      <c r="AR4" s="10">
        <v>0</v>
      </c>
      <c r="AS4" s="51">
        <f t="shared" si="9"/>
        <v>0</v>
      </c>
      <c r="AT4" s="51">
        <f t="shared" si="10"/>
        <v>0</v>
      </c>
      <c r="AU4" s="51">
        <f t="shared" si="11"/>
        <v>8.7854061538461536</v>
      </c>
      <c r="AV4" s="55">
        <f t="shared" si="12"/>
        <v>0.1969464210378287</v>
      </c>
      <c r="AW4" s="51">
        <f t="shared" si="13"/>
        <v>10.94</v>
      </c>
      <c r="AX4" s="56">
        <v>10.94</v>
      </c>
      <c r="AY4" s="12">
        <v>19.989999999999998</v>
      </c>
      <c r="AZ4" s="54">
        <f t="shared" ref="AZ4:AZ6" si="18">(AY4-AX4)/AY4</f>
        <v>0.45272636318159076</v>
      </c>
      <c r="BA4" s="57">
        <f t="shared" si="15"/>
        <v>0.45272636318159076</v>
      </c>
      <c r="BB4" s="58">
        <v>1300</v>
      </c>
      <c r="BC4" s="51">
        <f t="shared" si="16"/>
        <v>11421.028</v>
      </c>
      <c r="BD4" s="51">
        <f t="shared" si="17"/>
        <v>14222</v>
      </c>
      <c r="BE4" s="2" t="s">
        <v>65</v>
      </c>
      <c r="BF4" s="2"/>
      <c r="BG4" s="2" t="s">
        <v>66</v>
      </c>
      <c r="BH4" s="59">
        <v>11755130</v>
      </c>
    </row>
    <row r="5" spans="1:60" ht="65.150000000000006" customHeight="1" x14ac:dyDescent="0.35">
      <c r="A5" s="38">
        <v>7</v>
      </c>
      <c r="B5" s="66"/>
      <c r="C5" s="40"/>
      <c r="D5" s="40" t="s">
        <v>79</v>
      </c>
      <c r="E5" s="40"/>
      <c r="F5" s="40" t="s">
        <v>57</v>
      </c>
      <c r="G5" s="40" t="s">
        <v>84</v>
      </c>
      <c r="H5" s="41" t="s">
        <v>58</v>
      </c>
      <c r="I5" s="41" t="s">
        <v>59</v>
      </c>
      <c r="J5" s="62" t="s">
        <v>69</v>
      </c>
      <c r="K5" s="42" t="s">
        <v>60</v>
      </c>
      <c r="L5" s="63" t="s">
        <v>70</v>
      </c>
      <c r="M5" s="40" t="s">
        <v>82</v>
      </c>
      <c r="N5" s="40"/>
      <c r="O5" s="64" t="s">
        <v>85</v>
      </c>
      <c r="P5" s="40"/>
      <c r="Q5" s="40" t="s">
        <v>62</v>
      </c>
      <c r="R5" s="44">
        <f>'[1]0518Miya-2026'!H4</f>
        <v>63.914000000000001</v>
      </c>
      <c r="S5" s="45">
        <v>7.7</v>
      </c>
      <c r="T5" s="46">
        <f t="shared" si="0"/>
        <v>8.3005194805194797</v>
      </c>
      <c r="U5" s="47">
        <v>8.3000000000000007</v>
      </c>
      <c r="V5" s="12"/>
      <c r="W5" s="40" t="s">
        <v>63</v>
      </c>
      <c r="X5" s="48">
        <v>45</v>
      </c>
      <c r="Y5" s="48">
        <v>40</v>
      </c>
      <c r="Z5" s="48">
        <v>30</v>
      </c>
      <c r="AA5" s="45">
        <v>5</v>
      </c>
      <c r="AB5" s="11">
        <v>2</v>
      </c>
      <c r="AC5" s="49">
        <f t="shared" si="1"/>
        <v>5.3999999999999999E-2</v>
      </c>
      <c r="AD5" s="50">
        <f t="shared" si="2"/>
        <v>2407.4074074074074</v>
      </c>
      <c r="AE5" s="40">
        <v>2250</v>
      </c>
      <c r="AF5" s="51">
        <f t="shared" si="3"/>
        <v>0.93461538461538463</v>
      </c>
      <c r="AG5" s="52" t="s">
        <v>64</v>
      </c>
      <c r="AH5" s="53">
        <v>0.22800000000000001</v>
      </c>
      <c r="AI5" s="51">
        <f t="shared" si="4"/>
        <v>1.8924000000000003</v>
      </c>
      <c r="AJ5" s="51">
        <f t="shared" si="5"/>
        <v>11.127015384615385</v>
      </c>
      <c r="AK5" s="54">
        <v>0</v>
      </c>
      <c r="AL5" s="51">
        <f t="shared" si="6"/>
        <v>0</v>
      </c>
      <c r="AM5" s="54">
        <v>0</v>
      </c>
      <c r="AN5" s="51">
        <f t="shared" si="7"/>
        <v>0</v>
      </c>
      <c r="AO5" s="54">
        <v>0</v>
      </c>
      <c r="AP5" s="51">
        <f t="shared" si="8"/>
        <v>0</v>
      </c>
      <c r="AQ5" s="40">
        <v>0</v>
      </c>
      <c r="AR5" s="10">
        <v>0</v>
      </c>
      <c r="AS5" s="51">
        <f t="shared" si="9"/>
        <v>0</v>
      </c>
      <c r="AT5" s="51">
        <f t="shared" si="10"/>
        <v>0</v>
      </c>
      <c r="AU5" s="51">
        <f t="shared" si="11"/>
        <v>11.127015384615385</v>
      </c>
      <c r="AV5" s="55">
        <f t="shared" si="12"/>
        <v>0.21084997272231309</v>
      </c>
      <c r="AW5" s="51">
        <f t="shared" si="13"/>
        <v>14.099999999999998</v>
      </c>
      <c r="AX5" s="56">
        <v>14.1</v>
      </c>
      <c r="AY5" s="12">
        <v>29.99</v>
      </c>
      <c r="AZ5" s="54">
        <f t="shared" si="18"/>
        <v>0.52984328109369794</v>
      </c>
      <c r="BA5" s="57">
        <f t="shared" si="15"/>
        <v>0.52984328109369794</v>
      </c>
      <c r="BB5" s="58">
        <v>700</v>
      </c>
      <c r="BC5" s="51">
        <f t="shared" si="16"/>
        <v>7788.9107692307698</v>
      </c>
      <c r="BD5" s="51">
        <f t="shared" si="17"/>
        <v>9870</v>
      </c>
      <c r="BE5" s="2" t="s">
        <v>67</v>
      </c>
      <c r="BF5" s="61">
        <v>46271</v>
      </c>
      <c r="BG5" s="2"/>
    </row>
    <row r="6" spans="1:60" ht="65.150000000000006" customHeight="1" x14ac:dyDescent="0.35">
      <c r="A6" s="38">
        <v>8</v>
      </c>
      <c r="B6" s="60"/>
      <c r="C6" s="40"/>
      <c r="D6" s="40" t="s">
        <v>79</v>
      </c>
      <c r="E6" s="40"/>
      <c r="F6" s="40" t="s">
        <v>57</v>
      </c>
      <c r="G6" s="40" t="s">
        <v>84</v>
      </c>
      <c r="H6" s="41" t="s">
        <v>58</v>
      </c>
      <c r="I6" s="41" t="s">
        <v>59</v>
      </c>
      <c r="J6" s="62" t="s">
        <v>69</v>
      </c>
      <c r="K6" s="42" t="s">
        <v>60</v>
      </c>
      <c r="L6" s="43" t="s">
        <v>75</v>
      </c>
      <c r="M6" s="40" t="s">
        <v>82</v>
      </c>
      <c r="N6" s="40"/>
      <c r="O6" s="64" t="s">
        <v>86</v>
      </c>
      <c r="P6" s="40"/>
      <c r="Q6" s="40" t="s">
        <v>62</v>
      </c>
      <c r="R6" s="44">
        <f>'[1]0518Miya-2026'!H5</f>
        <v>73.094000000000008</v>
      </c>
      <c r="S6" s="45">
        <v>7.7</v>
      </c>
      <c r="T6" s="46">
        <f t="shared" si="0"/>
        <v>9.492727272727274</v>
      </c>
      <c r="U6" s="47">
        <v>9.49</v>
      </c>
      <c r="V6" s="12"/>
      <c r="W6" s="40" t="s">
        <v>63</v>
      </c>
      <c r="X6" s="48">
        <v>45</v>
      </c>
      <c r="Y6" s="48">
        <v>40</v>
      </c>
      <c r="Z6" s="48">
        <v>34</v>
      </c>
      <c r="AA6" s="45">
        <v>5</v>
      </c>
      <c r="AB6" s="11">
        <v>2</v>
      </c>
      <c r="AC6" s="49">
        <f t="shared" si="1"/>
        <v>6.1199999999999997E-2</v>
      </c>
      <c r="AD6" s="50">
        <f t="shared" si="2"/>
        <v>2124.1830065359477</v>
      </c>
      <c r="AE6" s="40">
        <v>2250</v>
      </c>
      <c r="AF6" s="51">
        <f t="shared" si="3"/>
        <v>1.0592307692307692</v>
      </c>
      <c r="AG6" s="52" t="s">
        <v>64</v>
      </c>
      <c r="AH6" s="53">
        <v>0.22800000000000001</v>
      </c>
      <c r="AI6" s="51">
        <f t="shared" si="4"/>
        <v>2.1637200000000001</v>
      </c>
      <c r="AJ6" s="51">
        <f t="shared" si="5"/>
        <v>12.712950769230769</v>
      </c>
      <c r="AK6" s="54">
        <v>0</v>
      </c>
      <c r="AL6" s="51">
        <f t="shared" si="6"/>
        <v>0</v>
      </c>
      <c r="AM6" s="54">
        <v>0</v>
      </c>
      <c r="AN6" s="51">
        <f t="shared" si="7"/>
        <v>0</v>
      </c>
      <c r="AO6" s="54">
        <v>0</v>
      </c>
      <c r="AP6" s="51">
        <f t="shared" si="8"/>
        <v>0</v>
      </c>
      <c r="AQ6" s="40">
        <v>0</v>
      </c>
      <c r="AR6" s="10">
        <v>0</v>
      </c>
      <c r="AS6" s="51">
        <f t="shared" si="9"/>
        <v>0</v>
      </c>
      <c r="AT6" s="51">
        <f t="shared" si="10"/>
        <v>0</v>
      </c>
      <c r="AU6" s="51">
        <f t="shared" si="11"/>
        <v>12.712950769230769</v>
      </c>
      <c r="AV6" s="55">
        <f t="shared" si="12"/>
        <v>0.22197363713397986</v>
      </c>
      <c r="AW6" s="51">
        <f t="shared" si="13"/>
        <v>16.34</v>
      </c>
      <c r="AX6" s="56">
        <v>16.34</v>
      </c>
      <c r="AY6" s="12">
        <v>34.99</v>
      </c>
      <c r="AZ6" s="54">
        <f t="shared" si="18"/>
        <v>0.53300943126607603</v>
      </c>
      <c r="BA6" s="57">
        <f t="shared" si="15"/>
        <v>0.53300943126607603</v>
      </c>
      <c r="BB6" s="58">
        <v>800</v>
      </c>
      <c r="BC6" s="51">
        <f t="shared" si="16"/>
        <v>10170.360615384616</v>
      </c>
      <c r="BD6" s="51">
        <f t="shared" si="17"/>
        <v>13072</v>
      </c>
      <c r="BE6" s="2" t="s">
        <v>72</v>
      </c>
      <c r="BF6" s="65" t="s">
        <v>73</v>
      </c>
      <c r="BG6" s="2"/>
    </row>
    <row r="7" spans="1:60" ht="65.150000000000006" customHeight="1" x14ac:dyDescent="0.35">
      <c r="A7" s="38">
        <v>13</v>
      </c>
      <c r="B7" s="68" t="e" vm="3">
        <v>#VALUE!</v>
      </c>
      <c r="C7" s="40"/>
      <c r="D7" s="40" t="s">
        <v>56</v>
      </c>
      <c r="E7" s="40"/>
      <c r="F7" s="40" t="s">
        <v>57</v>
      </c>
      <c r="G7" s="41" t="s">
        <v>87</v>
      </c>
      <c r="H7" s="41" t="s">
        <v>58</v>
      </c>
      <c r="I7" s="41" t="s">
        <v>59</v>
      </c>
      <c r="J7" s="62" t="s">
        <v>69</v>
      </c>
      <c r="K7" s="42" t="s">
        <v>60</v>
      </c>
      <c r="L7" s="41" t="s">
        <v>81</v>
      </c>
      <c r="M7" s="40" t="s">
        <v>61</v>
      </c>
      <c r="N7" s="40"/>
      <c r="O7" s="64" t="s">
        <v>88</v>
      </c>
      <c r="P7" s="40"/>
      <c r="Q7" s="40" t="s">
        <v>62</v>
      </c>
      <c r="R7" s="44">
        <f>'[1]0518Miya-2026'!H3</f>
        <v>50.245999999999995</v>
      </c>
      <c r="S7" s="45">
        <v>7.7</v>
      </c>
      <c r="T7" s="46">
        <f t="shared" si="0"/>
        <v>6.5254545454545445</v>
      </c>
      <c r="U7" s="47">
        <v>6.52</v>
      </c>
      <c r="V7" s="12"/>
      <c r="W7" s="40" t="s">
        <v>63</v>
      </c>
      <c r="X7" s="48">
        <v>45</v>
      </c>
      <c r="Y7" s="48">
        <v>40</v>
      </c>
      <c r="Z7" s="48">
        <v>25</v>
      </c>
      <c r="AA7" s="45">
        <v>5</v>
      </c>
      <c r="AB7" s="11">
        <v>2</v>
      </c>
      <c r="AC7" s="49">
        <f t="shared" si="1"/>
        <v>4.4999999999999998E-2</v>
      </c>
      <c r="AD7" s="50">
        <f t="shared" si="2"/>
        <v>2888.8888888888891</v>
      </c>
      <c r="AE7" s="40">
        <v>2250</v>
      </c>
      <c r="AF7" s="51">
        <f t="shared" si="3"/>
        <v>0.77884615384615374</v>
      </c>
      <c r="AG7" s="52" t="s">
        <v>64</v>
      </c>
      <c r="AH7" s="53">
        <v>0.22800000000000001</v>
      </c>
      <c r="AI7" s="51">
        <f t="shared" si="4"/>
        <v>1.4865599999999999</v>
      </c>
      <c r="AJ7" s="51">
        <f t="shared" si="5"/>
        <v>8.7854061538461536</v>
      </c>
      <c r="AK7" s="54">
        <v>0</v>
      </c>
      <c r="AL7" s="51">
        <f t="shared" si="6"/>
        <v>0</v>
      </c>
      <c r="AM7" s="54">
        <v>0</v>
      </c>
      <c r="AN7" s="51">
        <f t="shared" si="7"/>
        <v>0</v>
      </c>
      <c r="AO7" s="54">
        <v>0</v>
      </c>
      <c r="AP7" s="51">
        <f t="shared" si="8"/>
        <v>0</v>
      </c>
      <c r="AQ7" s="40">
        <v>0</v>
      </c>
      <c r="AR7" s="10">
        <v>0</v>
      </c>
      <c r="AS7" s="51">
        <f t="shared" si="9"/>
        <v>0</v>
      </c>
      <c r="AT7" s="51">
        <f t="shared" si="10"/>
        <v>0</v>
      </c>
      <c r="AU7" s="51">
        <f t="shared" si="11"/>
        <v>8.7854061538461536</v>
      </c>
      <c r="AV7" s="55">
        <f t="shared" si="12"/>
        <v>0.1969464210378287</v>
      </c>
      <c r="AW7" s="51">
        <f t="shared" si="13"/>
        <v>10.94</v>
      </c>
      <c r="AX7" s="56">
        <v>10.94</v>
      </c>
      <c r="AY7" s="12">
        <v>19.989999999999998</v>
      </c>
      <c r="AZ7" s="54">
        <f t="shared" ref="AZ7:AZ10" si="19">(AY7-AX7)/AY7</f>
        <v>0.45272636318159076</v>
      </c>
      <c r="BA7" s="57">
        <f t="shared" si="15"/>
        <v>0.45272636318159076</v>
      </c>
      <c r="BB7" s="67">
        <v>1000</v>
      </c>
      <c r="BC7" s="51">
        <f t="shared" si="16"/>
        <v>8785.4061538461538</v>
      </c>
      <c r="BD7" s="51">
        <f t="shared" si="17"/>
        <v>10940</v>
      </c>
      <c r="BE7" s="2" t="s">
        <v>65</v>
      </c>
      <c r="BF7" s="2"/>
      <c r="BG7" s="2" t="s">
        <v>66</v>
      </c>
      <c r="BH7" s="59">
        <v>11755196</v>
      </c>
    </row>
    <row r="8" spans="1:60" ht="65.150000000000006" customHeight="1" x14ac:dyDescent="0.35">
      <c r="A8" s="38">
        <v>16</v>
      </c>
      <c r="B8" s="39" t="e" vm="4">
        <v>#VALUE!</v>
      </c>
      <c r="C8" s="40"/>
      <c r="D8" s="40" t="s">
        <v>79</v>
      </c>
      <c r="E8" s="40"/>
      <c r="F8" s="40" t="s">
        <v>57</v>
      </c>
      <c r="G8" s="41" t="s">
        <v>90</v>
      </c>
      <c r="H8" s="41" t="s">
        <v>58</v>
      </c>
      <c r="I8" s="41" t="s">
        <v>59</v>
      </c>
      <c r="J8" s="62" t="s">
        <v>69</v>
      </c>
      <c r="K8" s="42" t="s">
        <v>60</v>
      </c>
      <c r="L8" s="41" t="s">
        <v>81</v>
      </c>
      <c r="M8" s="40" t="s">
        <v>82</v>
      </c>
      <c r="N8" s="40"/>
      <c r="O8" s="64" t="s">
        <v>91</v>
      </c>
      <c r="P8" s="40"/>
      <c r="Q8" s="40" t="s">
        <v>62</v>
      </c>
      <c r="R8" s="44">
        <f>'[1]0518Miya-2026'!H3</f>
        <v>50.245999999999995</v>
      </c>
      <c r="S8" s="45">
        <v>7.7</v>
      </c>
      <c r="T8" s="46">
        <f t="shared" si="0"/>
        <v>6.5254545454545445</v>
      </c>
      <c r="U8" s="47">
        <v>6.52</v>
      </c>
      <c r="V8" s="12"/>
      <c r="W8" s="40" t="s">
        <v>63</v>
      </c>
      <c r="X8" s="48">
        <v>45</v>
      </c>
      <c r="Y8" s="48">
        <v>40</v>
      </c>
      <c r="Z8" s="48">
        <v>25</v>
      </c>
      <c r="AA8" s="45">
        <v>5</v>
      </c>
      <c r="AB8" s="11">
        <v>2</v>
      </c>
      <c r="AC8" s="49">
        <f t="shared" si="1"/>
        <v>4.4999999999999998E-2</v>
      </c>
      <c r="AD8" s="50">
        <f t="shared" si="2"/>
        <v>2888.8888888888891</v>
      </c>
      <c r="AE8" s="40">
        <v>2250</v>
      </c>
      <c r="AF8" s="51">
        <f t="shared" si="3"/>
        <v>0.77884615384615374</v>
      </c>
      <c r="AG8" s="52" t="s">
        <v>64</v>
      </c>
      <c r="AH8" s="53">
        <v>0.22800000000000001</v>
      </c>
      <c r="AI8" s="51">
        <f t="shared" si="4"/>
        <v>1.4865599999999999</v>
      </c>
      <c r="AJ8" s="51">
        <f t="shared" si="5"/>
        <v>8.7854061538461536</v>
      </c>
      <c r="AK8" s="54">
        <v>0</v>
      </c>
      <c r="AL8" s="51">
        <f t="shared" si="6"/>
        <v>0</v>
      </c>
      <c r="AM8" s="54">
        <v>0</v>
      </c>
      <c r="AN8" s="51">
        <f t="shared" si="7"/>
        <v>0</v>
      </c>
      <c r="AO8" s="54">
        <v>0</v>
      </c>
      <c r="AP8" s="51">
        <f t="shared" si="8"/>
        <v>0</v>
      </c>
      <c r="AQ8" s="40">
        <v>0</v>
      </c>
      <c r="AR8" s="10">
        <v>0</v>
      </c>
      <c r="AS8" s="51">
        <f t="shared" si="9"/>
        <v>0</v>
      </c>
      <c r="AT8" s="51">
        <f t="shared" si="10"/>
        <v>0</v>
      </c>
      <c r="AU8" s="51">
        <f t="shared" si="11"/>
        <v>8.7854061538461536</v>
      </c>
      <c r="AV8" s="55">
        <f t="shared" si="12"/>
        <v>0.1969464210378287</v>
      </c>
      <c r="AW8" s="51">
        <f t="shared" si="13"/>
        <v>10.94</v>
      </c>
      <c r="AX8" s="56">
        <v>10.94</v>
      </c>
      <c r="AY8" s="12">
        <v>19.989999999999998</v>
      </c>
      <c r="AZ8" s="54">
        <f t="shared" si="19"/>
        <v>0.45272636318159076</v>
      </c>
      <c r="BA8" s="57">
        <f t="shared" si="15"/>
        <v>0.45272636318159076</v>
      </c>
      <c r="BB8" s="67">
        <v>1000</v>
      </c>
      <c r="BC8" s="51">
        <f t="shared" si="16"/>
        <v>8785.4061538461538</v>
      </c>
      <c r="BD8" s="51">
        <f t="shared" si="17"/>
        <v>10940</v>
      </c>
      <c r="BE8" s="2" t="s">
        <v>77</v>
      </c>
      <c r="BF8" s="65" t="s">
        <v>92</v>
      </c>
      <c r="BG8" s="2"/>
    </row>
    <row r="9" spans="1:60" ht="65.150000000000006" customHeight="1" x14ac:dyDescent="0.35">
      <c r="A9" s="38">
        <v>17</v>
      </c>
      <c r="B9" s="66"/>
      <c r="C9" s="40"/>
      <c r="D9" s="40" t="s">
        <v>79</v>
      </c>
      <c r="E9" s="40"/>
      <c r="F9" s="40" t="s">
        <v>57</v>
      </c>
      <c r="G9" s="40" t="s">
        <v>93</v>
      </c>
      <c r="H9" s="41" t="s">
        <v>58</v>
      </c>
      <c r="I9" s="41" t="s">
        <v>59</v>
      </c>
      <c r="J9" s="62" t="s">
        <v>69</v>
      </c>
      <c r="K9" s="42" t="s">
        <v>60</v>
      </c>
      <c r="L9" s="63" t="s">
        <v>70</v>
      </c>
      <c r="M9" s="40" t="s">
        <v>82</v>
      </c>
      <c r="N9" s="40"/>
      <c r="O9" s="64" t="s">
        <v>94</v>
      </c>
      <c r="P9" s="40"/>
      <c r="Q9" s="40" t="s">
        <v>62</v>
      </c>
      <c r="R9" s="44">
        <f>'[1]0518Miya-2026'!H4</f>
        <v>63.914000000000001</v>
      </c>
      <c r="S9" s="45">
        <v>7.7</v>
      </c>
      <c r="T9" s="46">
        <f t="shared" si="0"/>
        <v>8.3005194805194797</v>
      </c>
      <c r="U9" s="47">
        <v>8.3000000000000007</v>
      </c>
      <c r="V9" s="12"/>
      <c r="W9" s="40" t="s">
        <v>63</v>
      </c>
      <c r="X9" s="48">
        <v>45</v>
      </c>
      <c r="Y9" s="48">
        <v>40</v>
      </c>
      <c r="Z9" s="48">
        <v>30</v>
      </c>
      <c r="AA9" s="45">
        <v>5</v>
      </c>
      <c r="AB9" s="11">
        <v>2</v>
      </c>
      <c r="AC9" s="49">
        <f t="shared" si="1"/>
        <v>5.3999999999999999E-2</v>
      </c>
      <c r="AD9" s="50">
        <f t="shared" si="2"/>
        <v>2407.4074074074074</v>
      </c>
      <c r="AE9" s="40">
        <v>2250</v>
      </c>
      <c r="AF9" s="51">
        <f t="shared" si="3"/>
        <v>0.93461538461538463</v>
      </c>
      <c r="AG9" s="52" t="s">
        <v>64</v>
      </c>
      <c r="AH9" s="53">
        <v>0.22800000000000001</v>
      </c>
      <c r="AI9" s="51">
        <f t="shared" si="4"/>
        <v>1.8924000000000003</v>
      </c>
      <c r="AJ9" s="51">
        <f t="shared" si="5"/>
        <v>11.127015384615385</v>
      </c>
      <c r="AK9" s="54">
        <v>0</v>
      </c>
      <c r="AL9" s="51">
        <f t="shared" si="6"/>
        <v>0</v>
      </c>
      <c r="AM9" s="54">
        <v>0</v>
      </c>
      <c r="AN9" s="51">
        <f t="shared" si="7"/>
        <v>0</v>
      </c>
      <c r="AO9" s="54">
        <v>0</v>
      </c>
      <c r="AP9" s="51">
        <f t="shared" si="8"/>
        <v>0</v>
      </c>
      <c r="AQ9" s="40">
        <v>0</v>
      </c>
      <c r="AR9" s="10">
        <v>0</v>
      </c>
      <c r="AS9" s="51">
        <f t="shared" si="9"/>
        <v>0</v>
      </c>
      <c r="AT9" s="51">
        <f t="shared" si="10"/>
        <v>0</v>
      </c>
      <c r="AU9" s="51">
        <f t="shared" si="11"/>
        <v>11.127015384615385</v>
      </c>
      <c r="AV9" s="55">
        <f t="shared" si="12"/>
        <v>0.21084997272231309</v>
      </c>
      <c r="AW9" s="51">
        <f t="shared" si="13"/>
        <v>14.099999999999998</v>
      </c>
      <c r="AX9" s="56">
        <v>14.1</v>
      </c>
      <c r="AY9" s="12">
        <v>29.99</v>
      </c>
      <c r="AZ9" s="54">
        <f t="shared" si="19"/>
        <v>0.52984328109369794</v>
      </c>
      <c r="BA9" s="57">
        <f t="shared" si="15"/>
        <v>0.52984328109369794</v>
      </c>
      <c r="BB9" s="67">
        <v>800</v>
      </c>
      <c r="BC9" s="51">
        <f t="shared" si="16"/>
        <v>8901.6123076923086</v>
      </c>
      <c r="BD9" s="51">
        <f t="shared" si="17"/>
        <v>11280</v>
      </c>
      <c r="BF9" s="2"/>
      <c r="BG9" s="2"/>
    </row>
    <row r="10" spans="1:60" ht="65.150000000000006" customHeight="1" x14ac:dyDescent="0.35">
      <c r="A10" s="38">
        <v>18</v>
      </c>
      <c r="B10" s="60"/>
      <c r="C10" s="40"/>
      <c r="D10" s="40" t="s">
        <v>79</v>
      </c>
      <c r="E10" s="40"/>
      <c r="F10" s="40" t="s">
        <v>57</v>
      </c>
      <c r="G10" s="40" t="s">
        <v>93</v>
      </c>
      <c r="H10" s="41" t="s">
        <v>58</v>
      </c>
      <c r="I10" s="41" t="s">
        <v>59</v>
      </c>
      <c r="J10" s="62" t="s">
        <v>69</v>
      </c>
      <c r="K10" s="42" t="s">
        <v>60</v>
      </c>
      <c r="L10" s="43" t="s">
        <v>75</v>
      </c>
      <c r="M10" s="40" t="s">
        <v>82</v>
      </c>
      <c r="N10" s="40"/>
      <c r="O10" s="64" t="s">
        <v>95</v>
      </c>
      <c r="P10" s="40"/>
      <c r="Q10" s="40" t="s">
        <v>62</v>
      </c>
      <c r="R10" s="44">
        <f>'[1]0518Miya-2026'!H5</f>
        <v>73.094000000000008</v>
      </c>
      <c r="S10" s="45">
        <v>7.7</v>
      </c>
      <c r="T10" s="46">
        <f t="shared" si="0"/>
        <v>9.492727272727274</v>
      </c>
      <c r="U10" s="47">
        <v>9.49</v>
      </c>
      <c r="V10" s="12"/>
      <c r="W10" s="40" t="s">
        <v>63</v>
      </c>
      <c r="X10" s="48">
        <v>45</v>
      </c>
      <c r="Y10" s="48">
        <v>40</v>
      </c>
      <c r="Z10" s="48">
        <v>34</v>
      </c>
      <c r="AA10" s="45">
        <v>5</v>
      </c>
      <c r="AB10" s="11">
        <v>2</v>
      </c>
      <c r="AC10" s="49">
        <f t="shared" si="1"/>
        <v>6.1199999999999997E-2</v>
      </c>
      <c r="AD10" s="50">
        <f t="shared" si="2"/>
        <v>2124.1830065359477</v>
      </c>
      <c r="AE10" s="40">
        <v>2250</v>
      </c>
      <c r="AF10" s="51">
        <f t="shared" si="3"/>
        <v>1.0592307692307692</v>
      </c>
      <c r="AG10" s="52" t="s">
        <v>64</v>
      </c>
      <c r="AH10" s="53">
        <v>0.22800000000000001</v>
      </c>
      <c r="AI10" s="51">
        <f t="shared" si="4"/>
        <v>2.1637200000000001</v>
      </c>
      <c r="AJ10" s="51">
        <f t="shared" si="5"/>
        <v>12.712950769230769</v>
      </c>
      <c r="AK10" s="54">
        <v>0</v>
      </c>
      <c r="AL10" s="51">
        <f t="shared" si="6"/>
        <v>0</v>
      </c>
      <c r="AM10" s="54">
        <v>0</v>
      </c>
      <c r="AN10" s="51">
        <f t="shared" si="7"/>
        <v>0</v>
      </c>
      <c r="AO10" s="54">
        <v>0</v>
      </c>
      <c r="AP10" s="51">
        <f t="shared" si="8"/>
        <v>0</v>
      </c>
      <c r="AQ10" s="40">
        <v>0</v>
      </c>
      <c r="AR10" s="10">
        <v>0</v>
      </c>
      <c r="AS10" s="51">
        <f t="shared" si="9"/>
        <v>0</v>
      </c>
      <c r="AT10" s="51">
        <f t="shared" si="10"/>
        <v>0</v>
      </c>
      <c r="AU10" s="51">
        <f t="shared" si="11"/>
        <v>12.712950769230769</v>
      </c>
      <c r="AV10" s="55">
        <f t="shared" si="12"/>
        <v>0.22197363713397986</v>
      </c>
      <c r="AW10" s="51">
        <f t="shared" si="13"/>
        <v>16.34</v>
      </c>
      <c r="AX10" s="56">
        <v>16.34</v>
      </c>
      <c r="AY10" s="12">
        <v>34.99</v>
      </c>
      <c r="AZ10" s="54">
        <f t="shared" si="19"/>
        <v>0.53300943126607603</v>
      </c>
      <c r="BA10" s="57">
        <f t="shared" si="15"/>
        <v>0.53300943126607603</v>
      </c>
      <c r="BB10" s="67">
        <v>1000</v>
      </c>
      <c r="BC10" s="51">
        <f t="shared" si="16"/>
        <v>12712.950769230769</v>
      </c>
      <c r="BD10" s="51">
        <f t="shared" si="17"/>
        <v>16340</v>
      </c>
      <c r="BF10" s="2"/>
      <c r="BG10" s="2"/>
    </row>
    <row r="11" spans="1:60" ht="65.150000000000006" customHeight="1" x14ac:dyDescent="0.35">
      <c r="A11" s="38">
        <v>22</v>
      </c>
      <c r="B11" s="39" t="e" vm="5">
        <v>#VALUE!</v>
      </c>
      <c r="C11" s="40"/>
      <c r="D11" s="40" t="s">
        <v>56</v>
      </c>
      <c r="E11" s="40"/>
      <c r="F11" s="40" t="s">
        <v>57</v>
      </c>
      <c r="G11" s="41" t="s">
        <v>97</v>
      </c>
      <c r="H11" s="41" t="s">
        <v>58</v>
      </c>
      <c r="I11" s="41" t="s">
        <v>59</v>
      </c>
      <c r="J11" s="41" t="s">
        <v>96</v>
      </c>
      <c r="K11" s="42" t="s">
        <v>60</v>
      </c>
      <c r="L11" s="63" t="s">
        <v>70</v>
      </c>
      <c r="M11" s="40" t="s">
        <v>61</v>
      </c>
      <c r="N11" s="40"/>
      <c r="O11" s="64" t="s">
        <v>98</v>
      </c>
      <c r="P11" s="40"/>
      <c r="Q11" s="40" t="s">
        <v>62</v>
      </c>
      <c r="R11" s="44">
        <f>'[1]0518Miya-2026'!H4</f>
        <v>63.914000000000001</v>
      </c>
      <c r="S11" s="45">
        <v>7.7</v>
      </c>
      <c r="T11" s="46">
        <f t="shared" si="0"/>
        <v>8.3005194805194797</v>
      </c>
      <c r="U11" s="47">
        <v>8.3000000000000007</v>
      </c>
      <c r="V11" s="12"/>
      <c r="W11" s="40" t="s">
        <v>63</v>
      </c>
      <c r="X11" s="48">
        <v>45</v>
      </c>
      <c r="Y11" s="48">
        <v>40</v>
      </c>
      <c r="Z11" s="48">
        <v>30</v>
      </c>
      <c r="AA11" s="45">
        <v>5</v>
      </c>
      <c r="AB11" s="11">
        <v>2</v>
      </c>
      <c r="AC11" s="49">
        <f t="shared" si="1"/>
        <v>5.3999999999999999E-2</v>
      </c>
      <c r="AD11" s="50">
        <f t="shared" si="2"/>
        <v>2407.4074074074074</v>
      </c>
      <c r="AE11" s="40">
        <v>2250</v>
      </c>
      <c r="AF11" s="51">
        <f t="shared" si="3"/>
        <v>0.93461538461538463</v>
      </c>
      <c r="AG11" s="52" t="s">
        <v>64</v>
      </c>
      <c r="AH11" s="53">
        <v>0.22800000000000001</v>
      </c>
      <c r="AI11" s="51">
        <f t="shared" si="4"/>
        <v>1.8924000000000003</v>
      </c>
      <c r="AJ11" s="51">
        <f t="shared" si="5"/>
        <v>11.127015384615385</v>
      </c>
      <c r="AK11" s="54">
        <v>0</v>
      </c>
      <c r="AL11" s="51">
        <f t="shared" si="6"/>
        <v>0</v>
      </c>
      <c r="AM11" s="54">
        <v>0</v>
      </c>
      <c r="AN11" s="51">
        <f t="shared" si="7"/>
        <v>0</v>
      </c>
      <c r="AO11" s="54">
        <v>0</v>
      </c>
      <c r="AP11" s="51">
        <f t="shared" si="8"/>
        <v>0</v>
      </c>
      <c r="AQ11" s="40">
        <v>0</v>
      </c>
      <c r="AR11" s="10">
        <v>0</v>
      </c>
      <c r="AS11" s="51">
        <f t="shared" si="9"/>
        <v>0</v>
      </c>
      <c r="AT11" s="51">
        <f t="shared" si="10"/>
        <v>0</v>
      </c>
      <c r="AU11" s="51">
        <f t="shared" si="11"/>
        <v>11.127015384615385</v>
      </c>
      <c r="AV11" s="55">
        <f t="shared" si="12"/>
        <v>0.21084997272231309</v>
      </c>
      <c r="AW11" s="51">
        <f t="shared" si="13"/>
        <v>14.099999999999998</v>
      </c>
      <c r="AX11" s="56">
        <v>14.1</v>
      </c>
      <c r="AY11" s="12">
        <v>29.99</v>
      </c>
      <c r="AZ11" s="54">
        <f t="shared" ref="AZ11:AZ12" si="20">(AY11-AX11)/AY11</f>
        <v>0.52984328109369794</v>
      </c>
      <c r="BA11" s="57">
        <f t="shared" si="15"/>
        <v>0.52984328109369794</v>
      </c>
      <c r="BB11" s="58">
        <v>750</v>
      </c>
      <c r="BC11" s="51">
        <f t="shared" si="16"/>
        <v>8345.2615384615383</v>
      </c>
      <c r="BD11" s="51">
        <f t="shared" si="17"/>
        <v>10575</v>
      </c>
      <c r="BE11" s="2" t="s">
        <v>72</v>
      </c>
      <c r="BF11" s="65" t="s">
        <v>89</v>
      </c>
      <c r="BG11" s="2"/>
    </row>
    <row r="12" spans="1:60" ht="65.150000000000006" customHeight="1" x14ac:dyDescent="0.35">
      <c r="A12" s="38">
        <v>23</v>
      </c>
      <c r="B12" s="60"/>
      <c r="C12" s="40"/>
      <c r="D12" s="40" t="s">
        <v>56</v>
      </c>
      <c r="E12" s="40"/>
      <c r="F12" s="40" t="s">
        <v>57</v>
      </c>
      <c r="G12" s="40" t="s">
        <v>99</v>
      </c>
      <c r="H12" s="41" t="s">
        <v>58</v>
      </c>
      <c r="I12" s="41" t="s">
        <v>59</v>
      </c>
      <c r="J12" s="41" t="s">
        <v>96</v>
      </c>
      <c r="K12" s="42" t="s">
        <v>60</v>
      </c>
      <c r="L12" s="43" t="s">
        <v>75</v>
      </c>
      <c r="M12" s="40" t="s">
        <v>61</v>
      </c>
      <c r="N12" s="40"/>
      <c r="O12" s="64" t="s">
        <v>100</v>
      </c>
      <c r="P12" s="40"/>
      <c r="Q12" s="40" t="s">
        <v>62</v>
      </c>
      <c r="R12" s="44">
        <f>'[1]0518Miya-2026'!H5</f>
        <v>73.094000000000008</v>
      </c>
      <c r="S12" s="45">
        <v>7.7</v>
      </c>
      <c r="T12" s="46">
        <f t="shared" si="0"/>
        <v>9.492727272727274</v>
      </c>
      <c r="U12" s="47">
        <v>9.49</v>
      </c>
      <c r="V12" s="12"/>
      <c r="W12" s="40" t="s">
        <v>63</v>
      </c>
      <c r="X12" s="48">
        <v>45</v>
      </c>
      <c r="Y12" s="48">
        <v>40</v>
      </c>
      <c r="Z12" s="48">
        <v>34</v>
      </c>
      <c r="AA12" s="45">
        <v>5</v>
      </c>
      <c r="AB12" s="11">
        <v>2</v>
      </c>
      <c r="AC12" s="49">
        <f t="shared" si="1"/>
        <v>6.1199999999999997E-2</v>
      </c>
      <c r="AD12" s="50">
        <f t="shared" si="2"/>
        <v>2124.1830065359477</v>
      </c>
      <c r="AE12" s="40">
        <v>2250</v>
      </c>
      <c r="AF12" s="51">
        <f t="shared" si="3"/>
        <v>1.0592307692307692</v>
      </c>
      <c r="AG12" s="52" t="s">
        <v>64</v>
      </c>
      <c r="AH12" s="53">
        <v>0.22800000000000001</v>
      </c>
      <c r="AI12" s="51">
        <f t="shared" si="4"/>
        <v>2.1637200000000001</v>
      </c>
      <c r="AJ12" s="51">
        <f t="shared" si="5"/>
        <v>12.712950769230769</v>
      </c>
      <c r="AK12" s="54">
        <v>0</v>
      </c>
      <c r="AL12" s="51">
        <f t="shared" si="6"/>
        <v>0</v>
      </c>
      <c r="AM12" s="54">
        <v>0</v>
      </c>
      <c r="AN12" s="51">
        <f t="shared" si="7"/>
        <v>0</v>
      </c>
      <c r="AO12" s="54">
        <v>0</v>
      </c>
      <c r="AP12" s="51">
        <f t="shared" si="8"/>
        <v>0</v>
      </c>
      <c r="AQ12" s="40">
        <v>0</v>
      </c>
      <c r="AR12" s="10">
        <v>0</v>
      </c>
      <c r="AS12" s="51">
        <f t="shared" si="9"/>
        <v>0</v>
      </c>
      <c r="AT12" s="51">
        <f t="shared" si="10"/>
        <v>0</v>
      </c>
      <c r="AU12" s="51">
        <f t="shared" si="11"/>
        <v>12.712950769230769</v>
      </c>
      <c r="AV12" s="55">
        <f t="shared" si="12"/>
        <v>0.22197363713397986</v>
      </c>
      <c r="AW12" s="51">
        <f t="shared" si="13"/>
        <v>16.34</v>
      </c>
      <c r="AX12" s="56">
        <v>16.34</v>
      </c>
      <c r="AY12" s="12">
        <v>34.99</v>
      </c>
      <c r="AZ12" s="54">
        <f t="shared" si="20"/>
        <v>0.53300943126607603</v>
      </c>
      <c r="BA12" s="57">
        <f t="shared" si="15"/>
        <v>0.53300943126607603</v>
      </c>
      <c r="BB12" s="58">
        <v>750</v>
      </c>
      <c r="BC12" s="51">
        <f t="shared" si="16"/>
        <v>9534.7130769230771</v>
      </c>
      <c r="BD12" s="51">
        <f t="shared" si="17"/>
        <v>12255</v>
      </c>
      <c r="BE12" s="2" t="s">
        <v>77</v>
      </c>
      <c r="BF12" s="65" t="s">
        <v>101</v>
      </c>
      <c r="BG12" s="2"/>
    </row>
    <row r="13" spans="1:60" ht="65.150000000000006" customHeight="1" x14ac:dyDescent="0.35">
      <c r="A13" s="38">
        <v>25</v>
      </c>
      <c r="B13" s="39" t="e" vm="6">
        <v>#VALUE!</v>
      </c>
      <c r="C13" s="40"/>
      <c r="D13" s="40" t="s">
        <v>56</v>
      </c>
      <c r="E13" s="40"/>
      <c r="F13" s="40" t="s">
        <v>57</v>
      </c>
      <c r="G13" s="41" t="s">
        <v>102</v>
      </c>
      <c r="H13" s="41" t="s">
        <v>58</v>
      </c>
      <c r="I13" s="41" t="s">
        <v>59</v>
      </c>
      <c r="J13" s="41" t="s">
        <v>96</v>
      </c>
      <c r="K13" s="42" t="s">
        <v>60</v>
      </c>
      <c r="L13" s="63" t="s">
        <v>70</v>
      </c>
      <c r="M13" s="40" t="s">
        <v>61</v>
      </c>
      <c r="N13" s="40"/>
      <c r="O13" s="64" t="s">
        <v>103</v>
      </c>
      <c r="P13" s="40"/>
      <c r="Q13" s="40" t="s">
        <v>62</v>
      </c>
      <c r="R13" s="44">
        <f>'[1]0518Miya-2026'!H4</f>
        <v>63.914000000000001</v>
      </c>
      <c r="S13" s="45">
        <v>7.7</v>
      </c>
      <c r="T13" s="46">
        <f t="shared" si="0"/>
        <v>8.3005194805194797</v>
      </c>
      <c r="U13" s="47">
        <v>8.3000000000000007</v>
      </c>
      <c r="V13" s="12"/>
      <c r="W13" s="40" t="s">
        <v>63</v>
      </c>
      <c r="X13" s="48">
        <v>45</v>
      </c>
      <c r="Y13" s="48">
        <v>40</v>
      </c>
      <c r="Z13" s="48">
        <v>30</v>
      </c>
      <c r="AA13" s="45">
        <v>5</v>
      </c>
      <c r="AB13" s="11">
        <v>2</v>
      </c>
      <c r="AC13" s="49">
        <f t="shared" si="1"/>
        <v>5.3999999999999999E-2</v>
      </c>
      <c r="AD13" s="50">
        <f t="shared" si="2"/>
        <v>2407.4074074074074</v>
      </c>
      <c r="AE13" s="40">
        <v>2250</v>
      </c>
      <c r="AF13" s="51">
        <f t="shared" si="3"/>
        <v>0.93461538461538463</v>
      </c>
      <c r="AG13" s="52" t="s">
        <v>64</v>
      </c>
      <c r="AH13" s="53">
        <v>0.22800000000000001</v>
      </c>
      <c r="AI13" s="51">
        <f t="shared" si="4"/>
        <v>1.8924000000000003</v>
      </c>
      <c r="AJ13" s="51">
        <f t="shared" si="5"/>
        <v>11.127015384615385</v>
      </c>
      <c r="AK13" s="54">
        <v>0</v>
      </c>
      <c r="AL13" s="51">
        <f t="shared" si="6"/>
        <v>0</v>
      </c>
      <c r="AM13" s="54">
        <v>0</v>
      </c>
      <c r="AN13" s="51">
        <f t="shared" si="7"/>
        <v>0</v>
      </c>
      <c r="AO13" s="54">
        <v>0</v>
      </c>
      <c r="AP13" s="51">
        <f t="shared" si="8"/>
        <v>0</v>
      </c>
      <c r="AQ13" s="40">
        <v>0</v>
      </c>
      <c r="AR13" s="10">
        <v>0</v>
      </c>
      <c r="AS13" s="51">
        <f t="shared" si="9"/>
        <v>0</v>
      </c>
      <c r="AT13" s="51">
        <f t="shared" si="10"/>
        <v>0</v>
      </c>
      <c r="AU13" s="51">
        <f t="shared" si="11"/>
        <v>11.127015384615385</v>
      </c>
      <c r="AV13" s="55">
        <f t="shared" si="12"/>
        <v>0.21084997272231309</v>
      </c>
      <c r="AW13" s="51">
        <f t="shared" si="13"/>
        <v>14.099999999999998</v>
      </c>
      <c r="AX13" s="56">
        <v>14.1</v>
      </c>
      <c r="AY13" s="12">
        <v>29.99</v>
      </c>
      <c r="AZ13" s="54">
        <f t="shared" ref="AZ13:AZ16" si="21">(AY13-AX13)/AY13</f>
        <v>0.52984328109369794</v>
      </c>
      <c r="BA13" s="57">
        <f t="shared" si="15"/>
        <v>0.52984328109369794</v>
      </c>
      <c r="BB13" s="58">
        <v>700</v>
      </c>
      <c r="BC13" s="51">
        <f t="shared" si="16"/>
        <v>7788.9107692307698</v>
      </c>
      <c r="BD13" s="51">
        <f t="shared" si="17"/>
        <v>9870</v>
      </c>
      <c r="BE13" s="2" t="s">
        <v>65</v>
      </c>
      <c r="BF13" s="2"/>
      <c r="BG13" s="2" t="s">
        <v>66</v>
      </c>
      <c r="BH13" s="59">
        <v>11755234</v>
      </c>
    </row>
    <row r="14" spans="1:60" ht="65.150000000000006" customHeight="1" x14ac:dyDescent="0.35">
      <c r="A14" s="38">
        <v>26</v>
      </c>
      <c r="B14" s="60"/>
      <c r="C14" s="40"/>
      <c r="D14" s="40" t="s">
        <v>56</v>
      </c>
      <c r="E14" s="40"/>
      <c r="F14" s="40" t="s">
        <v>57</v>
      </c>
      <c r="G14" s="40" t="s">
        <v>104</v>
      </c>
      <c r="H14" s="41" t="s">
        <v>58</v>
      </c>
      <c r="I14" s="41" t="s">
        <v>59</v>
      </c>
      <c r="J14" s="41" t="s">
        <v>96</v>
      </c>
      <c r="K14" s="42" t="s">
        <v>60</v>
      </c>
      <c r="L14" s="43" t="s">
        <v>75</v>
      </c>
      <c r="M14" s="40" t="s">
        <v>61</v>
      </c>
      <c r="N14" s="40"/>
      <c r="O14" s="64" t="s">
        <v>105</v>
      </c>
      <c r="P14" s="40"/>
      <c r="Q14" s="40" t="s">
        <v>62</v>
      </c>
      <c r="R14" s="44">
        <f>'[1]0518Miya-2026'!H5</f>
        <v>73.094000000000008</v>
      </c>
      <c r="S14" s="45">
        <v>7.7</v>
      </c>
      <c r="T14" s="46">
        <f t="shared" si="0"/>
        <v>9.492727272727274</v>
      </c>
      <c r="U14" s="47">
        <v>9.49</v>
      </c>
      <c r="V14" s="12"/>
      <c r="W14" s="40" t="s">
        <v>63</v>
      </c>
      <c r="X14" s="48">
        <v>45</v>
      </c>
      <c r="Y14" s="48">
        <v>40</v>
      </c>
      <c r="Z14" s="48">
        <v>34</v>
      </c>
      <c r="AA14" s="45">
        <v>5</v>
      </c>
      <c r="AB14" s="11">
        <v>2</v>
      </c>
      <c r="AC14" s="49">
        <f t="shared" si="1"/>
        <v>6.1199999999999997E-2</v>
      </c>
      <c r="AD14" s="50">
        <f t="shared" si="2"/>
        <v>2124.1830065359477</v>
      </c>
      <c r="AE14" s="40">
        <v>2250</v>
      </c>
      <c r="AF14" s="51">
        <f t="shared" si="3"/>
        <v>1.0592307692307692</v>
      </c>
      <c r="AG14" s="52" t="s">
        <v>64</v>
      </c>
      <c r="AH14" s="53">
        <v>0.22800000000000001</v>
      </c>
      <c r="AI14" s="51">
        <f t="shared" si="4"/>
        <v>2.1637200000000001</v>
      </c>
      <c r="AJ14" s="51">
        <f t="shared" si="5"/>
        <v>12.712950769230769</v>
      </c>
      <c r="AK14" s="54">
        <v>0</v>
      </c>
      <c r="AL14" s="51">
        <f t="shared" si="6"/>
        <v>0</v>
      </c>
      <c r="AM14" s="54">
        <v>0</v>
      </c>
      <c r="AN14" s="51">
        <f t="shared" si="7"/>
        <v>0</v>
      </c>
      <c r="AO14" s="54">
        <v>0</v>
      </c>
      <c r="AP14" s="51">
        <f t="shared" si="8"/>
        <v>0</v>
      </c>
      <c r="AQ14" s="40">
        <v>0</v>
      </c>
      <c r="AR14" s="10">
        <v>0</v>
      </c>
      <c r="AS14" s="51">
        <f t="shared" si="9"/>
        <v>0</v>
      </c>
      <c r="AT14" s="51">
        <f t="shared" si="10"/>
        <v>0</v>
      </c>
      <c r="AU14" s="51">
        <f t="shared" si="11"/>
        <v>12.712950769230769</v>
      </c>
      <c r="AV14" s="55">
        <f t="shared" si="12"/>
        <v>0.22197363713397986</v>
      </c>
      <c r="AW14" s="51">
        <f t="shared" si="13"/>
        <v>16.34</v>
      </c>
      <c r="AX14" s="56">
        <v>16.34</v>
      </c>
      <c r="AY14" s="12">
        <v>34.99</v>
      </c>
      <c r="AZ14" s="54">
        <f t="shared" si="21"/>
        <v>0.53300943126607603</v>
      </c>
      <c r="BA14" s="57">
        <f t="shared" si="15"/>
        <v>0.53300943126607603</v>
      </c>
      <c r="BB14" s="58">
        <v>800</v>
      </c>
      <c r="BC14" s="51">
        <f t="shared" si="16"/>
        <v>10170.360615384616</v>
      </c>
      <c r="BD14" s="51">
        <f t="shared" si="17"/>
        <v>13072</v>
      </c>
      <c r="BE14" s="2" t="s">
        <v>67</v>
      </c>
      <c r="BF14" s="61">
        <v>46271</v>
      </c>
      <c r="BG14" s="2"/>
    </row>
    <row r="15" spans="1:60" ht="65.150000000000006" customHeight="1" x14ac:dyDescent="0.35">
      <c r="A15" s="38">
        <v>27</v>
      </c>
      <c r="B15" s="39" t="e" vm="7">
        <v>#VALUE!</v>
      </c>
      <c r="C15" s="40"/>
      <c r="D15" s="40" t="s">
        <v>56</v>
      </c>
      <c r="E15" s="40"/>
      <c r="F15" s="40" t="s">
        <v>57</v>
      </c>
      <c r="G15" s="41" t="s">
        <v>106</v>
      </c>
      <c r="H15" s="41" t="s">
        <v>58</v>
      </c>
      <c r="I15" s="41" t="s">
        <v>59</v>
      </c>
      <c r="J15" s="41" t="s">
        <v>96</v>
      </c>
      <c r="K15" s="42" t="s">
        <v>60</v>
      </c>
      <c r="L15" s="63" t="s">
        <v>70</v>
      </c>
      <c r="M15" s="40" t="s">
        <v>61</v>
      </c>
      <c r="N15" s="40"/>
      <c r="O15" s="64" t="s">
        <v>107</v>
      </c>
      <c r="P15" s="40"/>
      <c r="Q15" s="40" t="s">
        <v>62</v>
      </c>
      <c r="R15" s="44">
        <f>'[1]0518Miya-2026'!H4</f>
        <v>63.914000000000001</v>
      </c>
      <c r="S15" s="45">
        <v>7.7</v>
      </c>
      <c r="T15" s="46">
        <f t="shared" si="0"/>
        <v>8.3005194805194797</v>
      </c>
      <c r="U15" s="47">
        <v>8.3000000000000007</v>
      </c>
      <c r="V15" s="12"/>
      <c r="W15" s="40" t="s">
        <v>63</v>
      </c>
      <c r="X15" s="48">
        <v>45</v>
      </c>
      <c r="Y15" s="48">
        <v>40</v>
      </c>
      <c r="Z15" s="48">
        <v>30</v>
      </c>
      <c r="AA15" s="45">
        <v>5</v>
      </c>
      <c r="AB15" s="11">
        <v>2</v>
      </c>
      <c r="AC15" s="49">
        <f t="shared" si="1"/>
        <v>5.3999999999999999E-2</v>
      </c>
      <c r="AD15" s="50">
        <f t="shared" si="2"/>
        <v>2407.4074074074074</v>
      </c>
      <c r="AE15" s="40">
        <v>2250</v>
      </c>
      <c r="AF15" s="51">
        <f t="shared" si="3"/>
        <v>0.93461538461538463</v>
      </c>
      <c r="AG15" s="52" t="s">
        <v>64</v>
      </c>
      <c r="AH15" s="53">
        <v>0.22800000000000001</v>
      </c>
      <c r="AI15" s="51">
        <f t="shared" si="4"/>
        <v>1.8924000000000003</v>
      </c>
      <c r="AJ15" s="51">
        <f t="shared" si="5"/>
        <v>11.127015384615385</v>
      </c>
      <c r="AK15" s="54">
        <v>0</v>
      </c>
      <c r="AL15" s="51">
        <f t="shared" si="6"/>
        <v>0</v>
      </c>
      <c r="AM15" s="54">
        <v>0</v>
      </c>
      <c r="AN15" s="51">
        <f t="shared" si="7"/>
        <v>0</v>
      </c>
      <c r="AO15" s="54">
        <v>0</v>
      </c>
      <c r="AP15" s="51">
        <f t="shared" si="8"/>
        <v>0</v>
      </c>
      <c r="AQ15" s="40">
        <v>0</v>
      </c>
      <c r="AR15" s="10">
        <v>0</v>
      </c>
      <c r="AS15" s="51">
        <f t="shared" si="9"/>
        <v>0</v>
      </c>
      <c r="AT15" s="51">
        <f t="shared" si="10"/>
        <v>0</v>
      </c>
      <c r="AU15" s="51">
        <f t="shared" si="11"/>
        <v>11.127015384615385</v>
      </c>
      <c r="AV15" s="55">
        <f t="shared" si="12"/>
        <v>0.21084997272231309</v>
      </c>
      <c r="AW15" s="51">
        <f t="shared" si="13"/>
        <v>14.099999999999998</v>
      </c>
      <c r="AX15" s="56">
        <v>14.1</v>
      </c>
      <c r="AY15" s="12">
        <v>29.99</v>
      </c>
      <c r="AZ15" s="54">
        <f t="shared" si="21"/>
        <v>0.52984328109369794</v>
      </c>
      <c r="BA15" s="57">
        <f t="shared" si="15"/>
        <v>0.52984328109369794</v>
      </c>
      <c r="BB15" s="58">
        <v>700</v>
      </c>
      <c r="BC15" s="51">
        <f t="shared" si="16"/>
        <v>7788.9107692307698</v>
      </c>
      <c r="BD15" s="51">
        <f t="shared" si="17"/>
        <v>9870</v>
      </c>
      <c r="BE15" s="2" t="s">
        <v>72</v>
      </c>
      <c r="BF15" s="65" t="s">
        <v>73</v>
      </c>
      <c r="BG15" s="2"/>
    </row>
    <row r="16" spans="1:60" ht="65.150000000000006" customHeight="1" x14ac:dyDescent="0.35">
      <c r="A16" s="38">
        <v>28</v>
      </c>
      <c r="B16" s="60"/>
      <c r="C16" s="40"/>
      <c r="D16" s="40" t="s">
        <v>56</v>
      </c>
      <c r="E16" s="40"/>
      <c r="F16" s="40" t="s">
        <v>57</v>
      </c>
      <c r="G16" s="40" t="s">
        <v>108</v>
      </c>
      <c r="H16" s="41" t="s">
        <v>58</v>
      </c>
      <c r="I16" s="41" t="s">
        <v>59</v>
      </c>
      <c r="J16" s="41" t="s">
        <v>96</v>
      </c>
      <c r="K16" s="42" t="s">
        <v>60</v>
      </c>
      <c r="L16" s="43" t="s">
        <v>75</v>
      </c>
      <c r="M16" s="40" t="s">
        <v>61</v>
      </c>
      <c r="N16" s="40"/>
      <c r="O16" s="64" t="s">
        <v>109</v>
      </c>
      <c r="P16" s="40"/>
      <c r="Q16" s="40" t="s">
        <v>62</v>
      </c>
      <c r="R16" s="44">
        <f>'[1]0518Miya-2026'!H5</f>
        <v>73.094000000000008</v>
      </c>
      <c r="S16" s="45">
        <v>7.7</v>
      </c>
      <c r="T16" s="46">
        <f t="shared" si="0"/>
        <v>9.492727272727274</v>
      </c>
      <c r="U16" s="47">
        <v>9.49</v>
      </c>
      <c r="V16" s="12"/>
      <c r="W16" s="40" t="s">
        <v>63</v>
      </c>
      <c r="X16" s="48">
        <v>45</v>
      </c>
      <c r="Y16" s="48">
        <v>40</v>
      </c>
      <c r="Z16" s="48">
        <v>34</v>
      </c>
      <c r="AA16" s="45">
        <v>5</v>
      </c>
      <c r="AB16" s="11">
        <v>2</v>
      </c>
      <c r="AC16" s="49">
        <f t="shared" si="1"/>
        <v>6.1199999999999997E-2</v>
      </c>
      <c r="AD16" s="50">
        <f t="shared" si="2"/>
        <v>2124.1830065359477</v>
      </c>
      <c r="AE16" s="40">
        <v>2250</v>
      </c>
      <c r="AF16" s="51">
        <f t="shared" si="3"/>
        <v>1.0592307692307692</v>
      </c>
      <c r="AG16" s="52" t="s">
        <v>64</v>
      </c>
      <c r="AH16" s="53">
        <v>0.22800000000000001</v>
      </c>
      <c r="AI16" s="51">
        <f t="shared" si="4"/>
        <v>2.1637200000000001</v>
      </c>
      <c r="AJ16" s="51">
        <f t="shared" si="5"/>
        <v>12.712950769230769</v>
      </c>
      <c r="AK16" s="54">
        <v>0</v>
      </c>
      <c r="AL16" s="51">
        <f t="shared" si="6"/>
        <v>0</v>
      </c>
      <c r="AM16" s="54">
        <v>0</v>
      </c>
      <c r="AN16" s="51">
        <f t="shared" si="7"/>
        <v>0</v>
      </c>
      <c r="AO16" s="54">
        <v>0</v>
      </c>
      <c r="AP16" s="51">
        <f t="shared" si="8"/>
        <v>0</v>
      </c>
      <c r="AQ16" s="40">
        <v>0</v>
      </c>
      <c r="AR16" s="10">
        <v>0</v>
      </c>
      <c r="AS16" s="51">
        <f t="shared" si="9"/>
        <v>0</v>
      </c>
      <c r="AT16" s="51">
        <f t="shared" si="10"/>
        <v>0</v>
      </c>
      <c r="AU16" s="51">
        <f t="shared" si="11"/>
        <v>12.712950769230769</v>
      </c>
      <c r="AV16" s="55">
        <f t="shared" si="12"/>
        <v>0.22197363713397986</v>
      </c>
      <c r="AW16" s="51">
        <f t="shared" si="13"/>
        <v>16.34</v>
      </c>
      <c r="AX16" s="56">
        <v>16.34</v>
      </c>
      <c r="AY16" s="12">
        <v>34.99</v>
      </c>
      <c r="AZ16" s="54">
        <f t="shared" si="21"/>
        <v>0.53300943126607603</v>
      </c>
      <c r="BA16" s="57">
        <f t="shared" si="15"/>
        <v>0.53300943126607603</v>
      </c>
      <c r="BB16" s="58">
        <v>800</v>
      </c>
      <c r="BC16" s="51">
        <f t="shared" si="16"/>
        <v>10170.360615384616</v>
      </c>
      <c r="BD16" s="51">
        <f t="shared" si="17"/>
        <v>13072</v>
      </c>
      <c r="BE16" s="2" t="s">
        <v>77</v>
      </c>
      <c r="BF16" s="65" t="s">
        <v>110</v>
      </c>
      <c r="BG16" s="2"/>
    </row>
    <row r="17" spans="1:60" ht="65.150000000000006" customHeight="1" x14ac:dyDescent="0.35">
      <c r="A17" s="38">
        <v>30</v>
      </c>
      <c r="B17" s="39" t="e" vm="8">
        <v>#VALUE!</v>
      </c>
      <c r="C17" s="40"/>
      <c r="D17" s="40" t="s">
        <v>111</v>
      </c>
      <c r="E17" s="40"/>
      <c r="F17" s="40" t="s">
        <v>57</v>
      </c>
      <c r="G17" s="40" t="s">
        <v>112</v>
      </c>
      <c r="H17" s="41" t="s">
        <v>58</v>
      </c>
      <c r="I17" s="41" t="s">
        <v>59</v>
      </c>
      <c r="J17" s="41" t="s">
        <v>96</v>
      </c>
      <c r="K17" s="42" t="s">
        <v>60</v>
      </c>
      <c r="L17" s="41" t="s">
        <v>81</v>
      </c>
      <c r="M17" s="40" t="s">
        <v>61</v>
      </c>
      <c r="N17" s="40"/>
      <c r="O17" s="64" t="s">
        <v>113</v>
      </c>
      <c r="P17" s="40"/>
      <c r="Q17" s="40" t="s">
        <v>62</v>
      </c>
      <c r="R17" s="44">
        <f>'[1]0518Miya-2026'!H3</f>
        <v>50.245999999999995</v>
      </c>
      <c r="S17" s="45">
        <v>7.7</v>
      </c>
      <c r="T17" s="46">
        <f t="shared" si="0"/>
        <v>6.5254545454545445</v>
      </c>
      <c r="U17" s="47">
        <v>6.52</v>
      </c>
      <c r="V17" s="12"/>
      <c r="W17" s="40" t="s">
        <v>63</v>
      </c>
      <c r="X17" s="48">
        <v>45</v>
      </c>
      <c r="Y17" s="48">
        <v>40</v>
      </c>
      <c r="Z17" s="48">
        <v>25</v>
      </c>
      <c r="AA17" s="45">
        <v>5</v>
      </c>
      <c r="AB17" s="11">
        <v>2</v>
      </c>
      <c r="AC17" s="49">
        <f t="shared" si="1"/>
        <v>4.4999999999999998E-2</v>
      </c>
      <c r="AD17" s="50">
        <f t="shared" si="2"/>
        <v>2888.8888888888891</v>
      </c>
      <c r="AE17" s="40">
        <v>2250</v>
      </c>
      <c r="AF17" s="51">
        <f t="shared" si="3"/>
        <v>0.77884615384615374</v>
      </c>
      <c r="AG17" s="52" t="s">
        <v>64</v>
      </c>
      <c r="AH17" s="53">
        <v>0.22800000000000001</v>
      </c>
      <c r="AI17" s="51">
        <f t="shared" si="4"/>
        <v>1.4865599999999999</v>
      </c>
      <c r="AJ17" s="51">
        <f t="shared" si="5"/>
        <v>8.7854061538461536</v>
      </c>
      <c r="AK17" s="54">
        <v>0</v>
      </c>
      <c r="AL17" s="51">
        <f t="shared" si="6"/>
        <v>0</v>
      </c>
      <c r="AM17" s="54">
        <v>0</v>
      </c>
      <c r="AN17" s="51">
        <f t="shared" si="7"/>
        <v>0</v>
      </c>
      <c r="AO17" s="54">
        <v>0</v>
      </c>
      <c r="AP17" s="51">
        <f t="shared" si="8"/>
        <v>0</v>
      </c>
      <c r="AQ17" s="40">
        <v>0</v>
      </c>
      <c r="AR17" s="10">
        <v>0</v>
      </c>
      <c r="AS17" s="51">
        <f t="shared" si="9"/>
        <v>0</v>
      </c>
      <c r="AT17" s="51">
        <f t="shared" si="10"/>
        <v>0</v>
      </c>
      <c r="AU17" s="51">
        <f t="shared" si="11"/>
        <v>8.7854061538461536</v>
      </c>
      <c r="AV17" s="55">
        <f t="shared" si="12"/>
        <v>0.1969464210378287</v>
      </c>
      <c r="AW17" s="51">
        <f t="shared" si="13"/>
        <v>10.94</v>
      </c>
      <c r="AX17" s="56">
        <v>10.94</v>
      </c>
      <c r="AY17" s="12">
        <v>19.989999999999998</v>
      </c>
      <c r="AZ17" s="54">
        <f>(AY17-AX17)/AY17</f>
        <v>0.45272636318159076</v>
      </c>
      <c r="BA17" s="57">
        <f t="shared" si="15"/>
        <v>0.45272636318159076</v>
      </c>
      <c r="BB17" s="58">
        <v>500</v>
      </c>
      <c r="BC17" s="51">
        <f t="shared" si="16"/>
        <v>4392.7030769230769</v>
      </c>
      <c r="BD17" s="51">
        <f t="shared" si="17"/>
        <v>5470</v>
      </c>
      <c r="BE17" s="2" t="s">
        <v>65</v>
      </c>
      <c r="BF17" s="2"/>
      <c r="BG17" s="2" t="s">
        <v>66</v>
      </c>
      <c r="BH17" s="59">
        <v>11755268</v>
      </c>
    </row>
    <row r="18" spans="1:60" ht="65.150000000000006" customHeight="1" x14ac:dyDescent="0.35">
      <c r="A18" s="38">
        <v>31</v>
      </c>
      <c r="B18" s="66"/>
      <c r="C18" s="40"/>
      <c r="D18" s="40" t="s">
        <v>111</v>
      </c>
      <c r="E18" s="40"/>
      <c r="F18" s="40" t="s">
        <v>57</v>
      </c>
      <c r="G18" s="40" t="s">
        <v>112</v>
      </c>
      <c r="H18" s="41" t="s">
        <v>58</v>
      </c>
      <c r="I18" s="41" t="s">
        <v>59</v>
      </c>
      <c r="J18" s="41" t="s">
        <v>96</v>
      </c>
      <c r="K18" s="42" t="s">
        <v>60</v>
      </c>
      <c r="L18" s="63" t="s">
        <v>70</v>
      </c>
      <c r="M18" s="40" t="s">
        <v>61</v>
      </c>
      <c r="N18" s="40"/>
      <c r="O18" s="64" t="s">
        <v>114</v>
      </c>
      <c r="P18" s="40"/>
      <c r="Q18" s="40" t="s">
        <v>62</v>
      </c>
      <c r="R18" s="44">
        <f>'[1]0518Miya-2026'!H4</f>
        <v>63.914000000000001</v>
      </c>
      <c r="S18" s="45">
        <v>7.7</v>
      </c>
      <c r="T18" s="46">
        <f t="shared" si="0"/>
        <v>8.3005194805194797</v>
      </c>
      <c r="U18" s="47">
        <v>8.3000000000000007</v>
      </c>
      <c r="V18" s="12"/>
      <c r="W18" s="40" t="s">
        <v>63</v>
      </c>
      <c r="X18" s="48">
        <v>45</v>
      </c>
      <c r="Y18" s="48">
        <v>40</v>
      </c>
      <c r="Z18" s="48">
        <v>30</v>
      </c>
      <c r="AA18" s="45">
        <v>5</v>
      </c>
      <c r="AB18" s="11">
        <v>2</v>
      </c>
      <c r="AC18" s="49">
        <f t="shared" si="1"/>
        <v>5.3999999999999999E-2</v>
      </c>
      <c r="AD18" s="50">
        <f t="shared" si="2"/>
        <v>2407.4074074074074</v>
      </c>
      <c r="AE18" s="40">
        <v>2250</v>
      </c>
      <c r="AF18" s="51">
        <f t="shared" si="3"/>
        <v>0.93461538461538463</v>
      </c>
      <c r="AG18" s="52" t="s">
        <v>64</v>
      </c>
      <c r="AH18" s="53">
        <v>0.22800000000000001</v>
      </c>
      <c r="AI18" s="51">
        <f t="shared" si="4"/>
        <v>1.8924000000000003</v>
      </c>
      <c r="AJ18" s="51">
        <f t="shared" si="5"/>
        <v>11.127015384615385</v>
      </c>
      <c r="AK18" s="54">
        <v>0</v>
      </c>
      <c r="AL18" s="51">
        <f t="shared" si="6"/>
        <v>0</v>
      </c>
      <c r="AM18" s="54">
        <v>0</v>
      </c>
      <c r="AN18" s="51">
        <f t="shared" si="7"/>
        <v>0</v>
      </c>
      <c r="AO18" s="54">
        <v>0</v>
      </c>
      <c r="AP18" s="51">
        <f t="shared" si="8"/>
        <v>0</v>
      </c>
      <c r="AQ18" s="40">
        <v>0</v>
      </c>
      <c r="AR18" s="10">
        <v>0</v>
      </c>
      <c r="AS18" s="51">
        <f t="shared" si="9"/>
        <v>0</v>
      </c>
      <c r="AT18" s="51">
        <f t="shared" si="10"/>
        <v>0</v>
      </c>
      <c r="AU18" s="51">
        <f t="shared" si="11"/>
        <v>11.127015384615385</v>
      </c>
      <c r="AV18" s="55">
        <f t="shared" si="12"/>
        <v>0.21084997272231309</v>
      </c>
      <c r="AW18" s="51">
        <f t="shared" si="13"/>
        <v>14.099999999999998</v>
      </c>
      <c r="AX18" s="56">
        <v>14.1</v>
      </c>
      <c r="AY18" s="12">
        <v>29.99</v>
      </c>
      <c r="AZ18" s="54">
        <f t="shared" ref="AZ18:AZ22" si="22">(AY18-AX18)/AY18</f>
        <v>0.52984328109369794</v>
      </c>
      <c r="BA18" s="57">
        <f t="shared" si="15"/>
        <v>0.52984328109369794</v>
      </c>
      <c r="BB18" s="58">
        <v>500</v>
      </c>
      <c r="BC18" s="51">
        <f t="shared" si="16"/>
        <v>5563.5076923076922</v>
      </c>
      <c r="BD18" s="51">
        <f t="shared" si="17"/>
        <v>7050</v>
      </c>
      <c r="BE18" s="2" t="s">
        <v>67</v>
      </c>
      <c r="BF18" s="61">
        <v>46250</v>
      </c>
      <c r="BG18" s="2"/>
    </row>
    <row r="19" spans="1:60" ht="65.150000000000006" customHeight="1" x14ac:dyDescent="0.35">
      <c r="A19" s="38">
        <v>32</v>
      </c>
      <c r="B19" s="60"/>
      <c r="C19" s="40"/>
      <c r="D19" s="40" t="s">
        <v>111</v>
      </c>
      <c r="E19" s="40"/>
      <c r="F19" s="40" t="s">
        <v>57</v>
      </c>
      <c r="G19" s="41" t="s">
        <v>115</v>
      </c>
      <c r="H19" s="41" t="s">
        <v>58</v>
      </c>
      <c r="I19" s="41" t="s">
        <v>59</v>
      </c>
      <c r="J19" s="41" t="s">
        <v>96</v>
      </c>
      <c r="K19" s="42" t="s">
        <v>60</v>
      </c>
      <c r="L19" s="43" t="s">
        <v>75</v>
      </c>
      <c r="M19" s="40" t="s">
        <v>61</v>
      </c>
      <c r="N19" s="40"/>
      <c r="O19" s="64" t="s">
        <v>116</v>
      </c>
      <c r="P19" s="40"/>
      <c r="Q19" s="40" t="s">
        <v>62</v>
      </c>
      <c r="R19" s="44">
        <f>'[1]0518Miya-2026'!H5</f>
        <v>73.094000000000008</v>
      </c>
      <c r="S19" s="45">
        <v>7.7</v>
      </c>
      <c r="T19" s="46">
        <f t="shared" si="0"/>
        <v>9.492727272727274</v>
      </c>
      <c r="U19" s="47">
        <v>9.49</v>
      </c>
      <c r="V19" s="12"/>
      <c r="W19" s="40" t="s">
        <v>63</v>
      </c>
      <c r="X19" s="48">
        <v>45</v>
      </c>
      <c r="Y19" s="48">
        <v>40</v>
      </c>
      <c r="Z19" s="48">
        <v>34</v>
      </c>
      <c r="AA19" s="45">
        <v>5</v>
      </c>
      <c r="AB19" s="11">
        <v>2</v>
      </c>
      <c r="AC19" s="49">
        <f t="shared" si="1"/>
        <v>6.1199999999999997E-2</v>
      </c>
      <c r="AD19" s="50">
        <f t="shared" si="2"/>
        <v>2124.1830065359477</v>
      </c>
      <c r="AE19" s="40">
        <v>2250</v>
      </c>
      <c r="AF19" s="51">
        <f t="shared" si="3"/>
        <v>1.0592307692307692</v>
      </c>
      <c r="AG19" s="52" t="s">
        <v>64</v>
      </c>
      <c r="AH19" s="53">
        <v>0.22800000000000001</v>
      </c>
      <c r="AI19" s="51">
        <f t="shared" si="4"/>
        <v>2.1637200000000001</v>
      </c>
      <c r="AJ19" s="51">
        <f t="shared" si="5"/>
        <v>12.712950769230769</v>
      </c>
      <c r="AK19" s="54">
        <v>0</v>
      </c>
      <c r="AL19" s="51">
        <f t="shared" si="6"/>
        <v>0</v>
      </c>
      <c r="AM19" s="54">
        <v>0</v>
      </c>
      <c r="AN19" s="51">
        <f t="shared" si="7"/>
        <v>0</v>
      </c>
      <c r="AO19" s="54">
        <v>0</v>
      </c>
      <c r="AP19" s="51">
        <f t="shared" si="8"/>
        <v>0</v>
      </c>
      <c r="AQ19" s="40">
        <v>0</v>
      </c>
      <c r="AR19" s="10">
        <v>0</v>
      </c>
      <c r="AS19" s="51">
        <f t="shared" si="9"/>
        <v>0</v>
      </c>
      <c r="AT19" s="51">
        <f t="shared" si="10"/>
        <v>0</v>
      </c>
      <c r="AU19" s="51">
        <f t="shared" si="11"/>
        <v>12.712950769230769</v>
      </c>
      <c r="AV19" s="55">
        <f t="shared" si="12"/>
        <v>0.22197363713397986</v>
      </c>
      <c r="AW19" s="51">
        <f t="shared" si="13"/>
        <v>16.34</v>
      </c>
      <c r="AX19" s="56">
        <v>16.34</v>
      </c>
      <c r="AY19" s="12">
        <v>34.99</v>
      </c>
      <c r="AZ19" s="54">
        <f t="shared" si="22"/>
        <v>0.53300943126607603</v>
      </c>
      <c r="BA19" s="57">
        <f t="shared" si="15"/>
        <v>0.53300943126607603</v>
      </c>
      <c r="BB19" s="58">
        <v>500</v>
      </c>
      <c r="BC19" s="51">
        <f t="shared" si="16"/>
        <v>6356.4753846153844</v>
      </c>
      <c r="BD19" s="51">
        <f t="shared" si="17"/>
        <v>8170</v>
      </c>
      <c r="BE19" s="2" t="s">
        <v>72</v>
      </c>
      <c r="BF19" s="65" t="s">
        <v>89</v>
      </c>
      <c r="BG19" s="2"/>
    </row>
    <row r="20" spans="1:60" ht="65.150000000000006" customHeight="1" x14ac:dyDescent="0.35">
      <c r="A20" s="38">
        <v>33</v>
      </c>
      <c r="B20" s="39" t="e" vm="9">
        <v>#VALUE!</v>
      </c>
      <c r="C20" s="40"/>
      <c r="D20" s="40" t="s">
        <v>79</v>
      </c>
      <c r="E20" s="40"/>
      <c r="F20" s="40" t="s">
        <v>57</v>
      </c>
      <c r="G20" s="41" t="s">
        <v>117</v>
      </c>
      <c r="H20" s="41" t="s">
        <v>58</v>
      </c>
      <c r="I20" s="41" t="s">
        <v>59</v>
      </c>
      <c r="J20" s="41" t="s">
        <v>96</v>
      </c>
      <c r="K20" s="42" t="s">
        <v>60</v>
      </c>
      <c r="L20" s="41" t="s">
        <v>81</v>
      </c>
      <c r="M20" s="40" t="s">
        <v>61</v>
      </c>
      <c r="N20" s="40"/>
      <c r="O20" s="64" t="s">
        <v>118</v>
      </c>
      <c r="P20" s="40"/>
      <c r="Q20" s="40" t="s">
        <v>62</v>
      </c>
      <c r="R20" s="44">
        <f>'[1]0518Miya-2026'!H3</f>
        <v>50.245999999999995</v>
      </c>
      <c r="S20" s="45">
        <v>7.7</v>
      </c>
      <c r="T20" s="46">
        <f t="shared" si="0"/>
        <v>6.5254545454545445</v>
      </c>
      <c r="U20" s="47">
        <v>6.52</v>
      </c>
      <c r="V20" s="12"/>
      <c r="W20" s="40" t="s">
        <v>63</v>
      </c>
      <c r="X20" s="48">
        <v>45</v>
      </c>
      <c r="Y20" s="48">
        <v>40</v>
      </c>
      <c r="Z20" s="48">
        <v>25</v>
      </c>
      <c r="AA20" s="45">
        <v>5</v>
      </c>
      <c r="AB20" s="11">
        <v>2</v>
      </c>
      <c r="AC20" s="49">
        <f t="shared" si="1"/>
        <v>4.4999999999999998E-2</v>
      </c>
      <c r="AD20" s="50">
        <f t="shared" si="2"/>
        <v>2888.8888888888891</v>
      </c>
      <c r="AE20" s="40">
        <v>2250</v>
      </c>
      <c r="AF20" s="51">
        <f t="shared" si="3"/>
        <v>0.77884615384615374</v>
      </c>
      <c r="AG20" s="52" t="s">
        <v>64</v>
      </c>
      <c r="AH20" s="53">
        <v>0.22800000000000001</v>
      </c>
      <c r="AI20" s="51">
        <f t="shared" si="4"/>
        <v>1.4865599999999999</v>
      </c>
      <c r="AJ20" s="51">
        <f t="shared" si="5"/>
        <v>8.7854061538461536</v>
      </c>
      <c r="AK20" s="54">
        <v>0</v>
      </c>
      <c r="AL20" s="51">
        <f t="shared" si="6"/>
        <v>0</v>
      </c>
      <c r="AM20" s="54">
        <v>0</v>
      </c>
      <c r="AN20" s="51">
        <f t="shared" si="7"/>
        <v>0</v>
      </c>
      <c r="AO20" s="54">
        <v>0</v>
      </c>
      <c r="AP20" s="51">
        <f t="shared" si="8"/>
        <v>0</v>
      </c>
      <c r="AQ20" s="40">
        <v>0</v>
      </c>
      <c r="AR20" s="10">
        <v>0</v>
      </c>
      <c r="AS20" s="51">
        <f t="shared" si="9"/>
        <v>0</v>
      </c>
      <c r="AT20" s="51">
        <f t="shared" si="10"/>
        <v>0</v>
      </c>
      <c r="AU20" s="51">
        <f t="shared" si="11"/>
        <v>8.7854061538461536</v>
      </c>
      <c r="AV20" s="55">
        <f t="shared" si="12"/>
        <v>0.1969464210378287</v>
      </c>
      <c r="AW20" s="51">
        <f t="shared" si="13"/>
        <v>10.94</v>
      </c>
      <c r="AX20" s="56">
        <v>10.94</v>
      </c>
      <c r="AY20" s="12">
        <v>19.989999999999998</v>
      </c>
      <c r="AZ20" s="54">
        <f t="shared" si="22"/>
        <v>0.45272636318159076</v>
      </c>
      <c r="BA20" s="57">
        <f t="shared" si="15"/>
        <v>0.45272636318159076</v>
      </c>
      <c r="BB20" s="58">
        <v>500</v>
      </c>
      <c r="BC20" s="51">
        <f t="shared" si="16"/>
        <v>4392.7030769230769</v>
      </c>
      <c r="BD20" s="51">
        <f t="shared" si="17"/>
        <v>5470</v>
      </c>
      <c r="BE20" s="2" t="s">
        <v>77</v>
      </c>
      <c r="BF20" s="65" t="s">
        <v>119</v>
      </c>
      <c r="BG20" s="2"/>
    </row>
    <row r="21" spans="1:60" ht="65.150000000000006" customHeight="1" x14ac:dyDescent="0.35">
      <c r="A21" s="38">
        <v>34</v>
      </c>
      <c r="B21" s="66"/>
      <c r="C21" s="40"/>
      <c r="D21" s="40" t="s">
        <v>79</v>
      </c>
      <c r="E21" s="40"/>
      <c r="F21" s="40" t="s">
        <v>57</v>
      </c>
      <c r="G21" s="40" t="s">
        <v>120</v>
      </c>
      <c r="H21" s="41" t="s">
        <v>58</v>
      </c>
      <c r="I21" s="41" t="s">
        <v>59</v>
      </c>
      <c r="J21" s="41" t="s">
        <v>96</v>
      </c>
      <c r="K21" s="42" t="s">
        <v>60</v>
      </c>
      <c r="L21" s="63" t="s">
        <v>70</v>
      </c>
      <c r="M21" s="40" t="s">
        <v>61</v>
      </c>
      <c r="N21" s="40"/>
      <c r="O21" s="64" t="s">
        <v>121</v>
      </c>
      <c r="P21" s="40"/>
      <c r="Q21" s="40" t="s">
        <v>62</v>
      </c>
      <c r="R21" s="44">
        <f>'[1]0518Miya-2026'!H4</f>
        <v>63.914000000000001</v>
      </c>
      <c r="S21" s="45">
        <v>7.7</v>
      </c>
      <c r="T21" s="46">
        <f t="shared" si="0"/>
        <v>8.3005194805194797</v>
      </c>
      <c r="U21" s="47">
        <v>8.3000000000000007</v>
      </c>
      <c r="V21" s="12"/>
      <c r="W21" s="40" t="s">
        <v>63</v>
      </c>
      <c r="X21" s="48">
        <v>45</v>
      </c>
      <c r="Y21" s="48">
        <v>40</v>
      </c>
      <c r="Z21" s="48">
        <v>30</v>
      </c>
      <c r="AA21" s="45">
        <v>5</v>
      </c>
      <c r="AB21" s="11">
        <v>2</v>
      </c>
      <c r="AC21" s="49">
        <f t="shared" si="1"/>
        <v>5.3999999999999999E-2</v>
      </c>
      <c r="AD21" s="50">
        <f t="shared" si="2"/>
        <v>2407.4074074074074</v>
      </c>
      <c r="AE21" s="40">
        <v>2250</v>
      </c>
      <c r="AF21" s="51">
        <f t="shared" si="3"/>
        <v>0.93461538461538463</v>
      </c>
      <c r="AG21" s="52" t="s">
        <v>64</v>
      </c>
      <c r="AH21" s="53">
        <v>0.22800000000000001</v>
      </c>
      <c r="AI21" s="51">
        <f t="shared" si="4"/>
        <v>1.8924000000000003</v>
      </c>
      <c r="AJ21" s="51">
        <f t="shared" si="5"/>
        <v>11.127015384615385</v>
      </c>
      <c r="AK21" s="54">
        <v>0</v>
      </c>
      <c r="AL21" s="51">
        <f t="shared" si="6"/>
        <v>0</v>
      </c>
      <c r="AM21" s="54">
        <v>0</v>
      </c>
      <c r="AN21" s="51">
        <f t="shared" si="7"/>
        <v>0</v>
      </c>
      <c r="AO21" s="54">
        <v>0</v>
      </c>
      <c r="AP21" s="51">
        <f t="shared" si="8"/>
        <v>0</v>
      </c>
      <c r="AQ21" s="40">
        <v>0</v>
      </c>
      <c r="AR21" s="10">
        <v>0</v>
      </c>
      <c r="AS21" s="51">
        <f t="shared" si="9"/>
        <v>0</v>
      </c>
      <c r="AT21" s="51">
        <f t="shared" si="10"/>
        <v>0</v>
      </c>
      <c r="AU21" s="51">
        <f t="shared" si="11"/>
        <v>11.127015384615385</v>
      </c>
      <c r="AV21" s="55">
        <f t="shared" si="12"/>
        <v>0.21084997272231309</v>
      </c>
      <c r="AW21" s="51">
        <f t="shared" si="13"/>
        <v>14.099999999999998</v>
      </c>
      <c r="AX21" s="56">
        <v>14.1</v>
      </c>
      <c r="AY21" s="12">
        <v>29.99</v>
      </c>
      <c r="AZ21" s="54">
        <f t="shared" si="22"/>
        <v>0.52984328109369794</v>
      </c>
      <c r="BA21" s="57">
        <f t="shared" si="15"/>
        <v>0.52984328109369794</v>
      </c>
      <c r="BB21" s="58">
        <v>500</v>
      </c>
      <c r="BC21" s="51">
        <f t="shared" si="16"/>
        <v>5563.5076923076922</v>
      </c>
      <c r="BD21" s="51">
        <f t="shared" si="17"/>
        <v>7050</v>
      </c>
      <c r="BF21" s="2"/>
      <c r="BG21" s="2"/>
    </row>
    <row r="22" spans="1:60" ht="65.150000000000006" customHeight="1" x14ac:dyDescent="0.35">
      <c r="A22" s="38">
        <v>35</v>
      </c>
      <c r="B22" s="60"/>
      <c r="C22" s="40"/>
      <c r="D22" s="40" t="s">
        <v>79</v>
      </c>
      <c r="E22" s="40"/>
      <c r="F22" s="40" t="s">
        <v>57</v>
      </c>
      <c r="G22" s="40" t="s">
        <v>120</v>
      </c>
      <c r="H22" s="41" t="s">
        <v>58</v>
      </c>
      <c r="I22" s="41" t="s">
        <v>59</v>
      </c>
      <c r="J22" s="41" t="s">
        <v>96</v>
      </c>
      <c r="K22" s="42" t="s">
        <v>60</v>
      </c>
      <c r="L22" s="43" t="s">
        <v>75</v>
      </c>
      <c r="M22" s="40" t="s">
        <v>61</v>
      </c>
      <c r="N22" s="40"/>
      <c r="O22" s="64" t="s">
        <v>122</v>
      </c>
      <c r="P22" s="40"/>
      <c r="Q22" s="40" t="s">
        <v>62</v>
      </c>
      <c r="R22" s="44">
        <f>'[1]0518Miya-2026'!H5</f>
        <v>73.094000000000008</v>
      </c>
      <c r="S22" s="45">
        <v>7.7</v>
      </c>
      <c r="T22" s="46">
        <f t="shared" si="0"/>
        <v>9.492727272727274</v>
      </c>
      <c r="U22" s="47">
        <v>9.49</v>
      </c>
      <c r="V22" s="12"/>
      <c r="W22" s="40" t="s">
        <v>63</v>
      </c>
      <c r="X22" s="48">
        <v>45</v>
      </c>
      <c r="Y22" s="48">
        <v>40</v>
      </c>
      <c r="Z22" s="48">
        <v>34</v>
      </c>
      <c r="AA22" s="45">
        <v>5</v>
      </c>
      <c r="AB22" s="11">
        <v>2</v>
      </c>
      <c r="AC22" s="49">
        <f t="shared" si="1"/>
        <v>6.1199999999999997E-2</v>
      </c>
      <c r="AD22" s="50">
        <f t="shared" si="2"/>
        <v>2124.1830065359477</v>
      </c>
      <c r="AE22" s="40">
        <v>2250</v>
      </c>
      <c r="AF22" s="51">
        <f t="shared" si="3"/>
        <v>1.0592307692307692</v>
      </c>
      <c r="AG22" s="52" t="s">
        <v>64</v>
      </c>
      <c r="AH22" s="53">
        <v>0.22800000000000001</v>
      </c>
      <c r="AI22" s="51">
        <f t="shared" si="4"/>
        <v>2.1637200000000001</v>
      </c>
      <c r="AJ22" s="51">
        <f t="shared" si="5"/>
        <v>12.712950769230769</v>
      </c>
      <c r="AK22" s="54">
        <v>0</v>
      </c>
      <c r="AL22" s="51">
        <f t="shared" si="6"/>
        <v>0</v>
      </c>
      <c r="AM22" s="54">
        <v>0</v>
      </c>
      <c r="AN22" s="51">
        <f t="shared" si="7"/>
        <v>0</v>
      </c>
      <c r="AO22" s="54">
        <v>0</v>
      </c>
      <c r="AP22" s="51">
        <f t="shared" si="8"/>
        <v>0</v>
      </c>
      <c r="AQ22" s="40">
        <v>0</v>
      </c>
      <c r="AR22" s="10">
        <v>0</v>
      </c>
      <c r="AS22" s="51">
        <f t="shared" si="9"/>
        <v>0</v>
      </c>
      <c r="AT22" s="51">
        <f t="shared" si="10"/>
        <v>0</v>
      </c>
      <c r="AU22" s="51">
        <f t="shared" si="11"/>
        <v>12.712950769230769</v>
      </c>
      <c r="AV22" s="55">
        <f t="shared" si="12"/>
        <v>0.22197363713397986</v>
      </c>
      <c r="AW22" s="51">
        <f t="shared" si="13"/>
        <v>16.34</v>
      </c>
      <c r="AX22" s="56">
        <v>16.34</v>
      </c>
      <c r="AY22" s="12">
        <v>34.99</v>
      </c>
      <c r="AZ22" s="54">
        <f t="shared" si="22"/>
        <v>0.53300943126607603</v>
      </c>
      <c r="BA22" s="57">
        <f t="shared" si="15"/>
        <v>0.53300943126607603</v>
      </c>
      <c r="BB22" s="58">
        <v>500</v>
      </c>
      <c r="BC22" s="51">
        <f t="shared" si="16"/>
        <v>6356.4753846153844</v>
      </c>
      <c r="BD22" s="51">
        <f t="shared" si="17"/>
        <v>8170</v>
      </c>
      <c r="BF22" s="2"/>
      <c r="BG22" s="2"/>
    </row>
  </sheetData>
  <sheetProtection insertRows="0" deleteRows="0" sort="0"/>
  <protectedRanges>
    <protectedRange sqref="L23:BB249 A2:G3 A4:G6 A8:G10 A23:J249 A17:G22 A11:G12 A13:G16 P2:AQ22 L2:N22 J2:J22 A7:G7 AY2:BB22 AS2:AV22" name="Range1"/>
    <protectedRange sqref="AW2:AW22" name="Range1_1"/>
    <protectedRange sqref="H17:H22 H13:H16 H11:H12 H2:H10" name="Range1_4_6"/>
    <protectedRange sqref="I17:I22 I13:I16 I11:I12 I2:I10" name="Range1_5_6"/>
  </protectedRanges>
  <mergeCells count="8">
    <mergeCell ref="B11:B12"/>
    <mergeCell ref="B13:B14"/>
    <mergeCell ref="B15:B16"/>
    <mergeCell ref="B17:B19"/>
    <mergeCell ref="B20:B22"/>
    <mergeCell ref="B2:B3"/>
    <mergeCell ref="B4:B6"/>
    <mergeCell ref="B8:B10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2026-06-04T07:11:42Z</dcterms:created>
  <dcterms:modified xsi:type="dcterms:W3CDTF">2026-06-04T07:13:56Z</dcterms:modified>
</cp:coreProperties>
</file>