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10" i="1" l="1"/>
  <c r="AB10" i="1"/>
  <c r="AC10" i="1" s="1"/>
  <c r="AE10" i="1" s="1"/>
  <c r="AX9" i="1"/>
  <c r="AB9" i="1"/>
  <c r="AC9" i="1" s="1"/>
  <c r="AE9" i="1" s="1"/>
  <c r="AX8" i="1"/>
  <c r="AB8" i="1"/>
  <c r="AC8" i="1" s="1"/>
  <c r="AE8" i="1" s="1"/>
  <c r="AX7" i="1"/>
  <c r="AB7" i="1"/>
  <c r="AC7" i="1" s="1"/>
  <c r="AE7" i="1" s="1"/>
  <c r="AX6" i="1"/>
  <c r="AB6" i="1"/>
  <c r="AC6" i="1" s="1"/>
  <c r="AE6" i="1" s="1"/>
  <c r="AX5" i="1"/>
  <c r="AC5" i="1"/>
  <c r="AE5" i="1" s="1"/>
  <c r="AB5" i="1"/>
  <c r="AX4" i="1"/>
  <c r="AB4" i="1"/>
  <c r="AC4" i="1" s="1"/>
  <c r="AE4" i="1" s="1"/>
  <c r="Q4" i="1"/>
  <c r="S4" i="1" s="1"/>
  <c r="AH4" i="1" s="1"/>
  <c r="AX3" i="1"/>
  <c r="AC3" i="1"/>
  <c r="AE3" i="1" s="1"/>
  <c r="AB3" i="1"/>
  <c r="Q3" i="1"/>
  <c r="Q6" i="1" s="1"/>
  <c r="AX2" i="1"/>
  <c r="AB2" i="1"/>
  <c r="AC2" i="1" s="1"/>
  <c r="AE2" i="1" s="1"/>
  <c r="Q2" i="1"/>
  <c r="S2" i="1" s="1"/>
  <c r="AH2" i="1" s="1"/>
  <c r="Q7" i="1" l="1"/>
  <c r="Q10" i="1" s="1"/>
  <c r="S10" i="1" s="1"/>
  <c r="Q5" i="1"/>
  <c r="S5" i="1" s="1"/>
  <c r="AH10" i="1"/>
  <c r="T10" i="1"/>
  <c r="Q9" i="1"/>
  <c r="S9" i="1" s="1"/>
  <c r="S6" i="1"/>
  <c r="AH5" i="1"/>
  <c r="T5" i="1"/>
  <c r="T2" i="1"/>
  <c r="AI2" i="1" s="1"/>
  <c r="S3" i="1"/>
  <c r="S7" i="1"/>
  <c r="Q8" i="1"/>
  <c r="S8" i="1" s="1"/>
  <c r="T4" i="1"/>
  <c r="AI4" i="1" s="1"/>
  <c r="AH3" i="1" l="1"/>
  <c r="T3" i="1"/>
  <c r="AH6" i="1"/>
  <c r="T6" i="1"/>
  <c r="AW4" i="1"/>
  <c r="AH9" i="1"/>
  <c r="T9" i="1"/>
  <c r="AW2" i="1"/>
  <c r="AH8" i="1"/>
  <c r="T8" i="1"/>
  <c r="AI5" i="1"/>
  <c r="AI10" i="1"/>
  <c r="AH7" i="1"/>
  <c r="T7" i="1"/>
  <c r="AW5" i="1" l="1"/>
  <c r="AK2" i="1"/>
  <c r="AS2" i="1"/>
  <c r="AO2" i="1"/>
  <c r="AM2" i="1"/>
  <c r="AI7" i="1"/>
  <c r="AI8" i="1"/>
  <c r="AI9" i="1"/>
  <c r="AI6" i="1"/>
  <c r="AW10" i="1"/>
  <c r="AO4" i="1"/>
  <c r="AM4" i="1"/>
  <c r="AK4" i="1"/>
  <c r="AS4" i="1"/>
  <c r="AI3" i="1"/>
  <c r="AT2" i="1" l="1"/>
  <c r="AU2" i="1" s="1"/>
  <c r="AV2" i="1" s="1"/>
  <c r="AT4" i="1"/>
  <c r="AU4" i="1" s="1"/>
  <c r="AV4" i="1" s="1"/>
  <c r="AW3" i="1"/>
  <c r="AK10" i="1"/>
  <c r="AS10" i="1"/>
  <c r="AO10" i="1"/>
  <c r="AM10" i="1"/>
  <c r="AW7" i="1"/>
  <c r="AW6" i="1"/>
  <c r="AW9" i="1"/>
  <c r="AM5" i="1"/>
  <c r="AK5" i="1"/>
  <c r="AT5" i="1" s="1"/>
  <c r="AU5" i="1" s="1"/>
  <c r="AV5" i="1" s="1"/>
  <c r="AS5" i="1"/>
  <c r="AO5" i="1"/>
  <c r="AW8" i="1"/>
  <c r="AO8" i="1" l="1"/>
  <c r="AM8" i="1"/>
  <c r="AK8" i="1"/>
  <c r="AS8" i="1"/>
  <c r="AS7" i="1"/>
  <c r="AO7" i="1"/>
  <c r="AM7" i="1"/>
  <c r="AK7" i="1"/>
  <c r="AT10" i="1"/>
  <c r="AU10" i="1" s="1"/>
  <c r="AV10" i="1" s="1"/>
  <c r="AK6" i="1"/>
  <c r="AS6" i="1"/>
  <c r="AO6" i="1"/>
  <c r="AM6" i="1"/>
  <c r="AM9" i="1"/>
  <c r="AK9" i="1"/>
  <c r="AS9" i="1"/>
  <c r="AO9" i="1"/>
  <c r="AS3" i="1"/>
  <c r="AO3" i="1"/>
  <c r="AM3" i="1"/>
  <c r="AK3" i="1"/>
  <c r="AT6" i="1" l="1"/>
  <c r="AU6" i="1" s="1"/>
  <c r="AV6" i="1" s="1"/>
  <c r="AT8" i="1"/>
  <c r="AU8" i="1" s="1"/>
  <c r="AV8" i="1" s="1"/>
  <c r="AT9" i="1"/>
  <c r="AU9" i="1" s="1"/>
  <c r="AV9" i="1" s="1"/>
  <c r="AT7" i="1"/>
  <c r="AU7" i="1" s="1"/>
  <c r="AV7" i="1" s="1"/>
  <c r="AT3" i="1"/>
  <c r="AU3" i="1" s="1"/>
  <c r="AV3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[DSV Cost]/1.05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<sst xmlns="http://schemas.openxmlformats.org/spreadsheetml/2006/main" count="179" uniqueCount="100">
  <si>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</si>
  <si>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</si>
  <si>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</si>
  <si>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</si>
  <si>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</si>
  <si>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</si>
  <si>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</si>
  <si>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</si>
  <si>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</si>
  <si>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</si>
  <si>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</si>
  <si>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</si>
  <si>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</si>
  <si>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</si>
  <si>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</si>
  <si>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</si>
  <si>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</si>
  <si>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</si>
  <si>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</si>
  <si>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</si>
  <si>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</si>
  <si>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</si>
  <si>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</si>
  <si>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</si>
  <si>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</si>
  <si>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</si>
  <si>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</si>
  <si>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</si>
  <si>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</si>
  <si>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</si>
  <si>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</si>
  <si>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</si>
  <si>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</si>
  <si>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</si>
  <si>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</si>
  <si>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</si>
  <si>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</si>
  <si>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</si>
  <si>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</si>
  <si>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</si>
  <si>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</si>
  <si>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</si>
  <si>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</si>
  <si>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</si>
  <si>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</si>
  <si>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</si>
  <si>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</si>
  <si>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</si>
  <si>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</si>
  <si>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</si>
  <si>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</si>
  <si>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</si>
  <si>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</si>
  <si>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N/A</t>
    <phoneticPr fontId="12" type="noConversion"/>
  </si>
  <si>
    <t>Regency Heights</t>
    <phoneticPr fontId="12" type="noConversion"/>
  </si>
  <si>
    <t>QUILT</t>
  </si>
  <si>
    <t>Wesley</t>
    <phoneticPr fontId="12" type="noConversion"/>
  </si>
  <si>
    <t>100% Polyester Corduroy Quilt Mini Set</t>
    <phoneticPr fontId="12" type="noConversion"/>
  </si>
  <si>
    <t>Quilt Mini Set</t>
    <phoneticPr fontId="12" type="noConversion"/>
  </si>
  <si>
    <t>100% Polyester solid corduroy face, 85gsm Solid reverse, 120gsm poly fill.</t>
    <phoneticPr fontId="12" type="noConversion"/>
  </si>
  <si>
    <t xml:space="preserve">100% Polyester corduroy,  poly fill  </t>
    <phoneticPr fontId="12" type="noConversion"/>
  </si>
  <si>
    <t>Twin
1 Quilt 66"W x 90"L
1 Sham 20"W x26"L"</t>
    <phoneticPr fontId="12" type="noConversion"/>
  </si>
  <si>
    <t>Navy</t>
  </si>
  <si>
    <t>RH14-1163</t>
    <phoneticPr fontId="12" type="noConversion"/>
  </si>
  <si>
    <t>Set</t>
  </si>
  <si>
    <t>Compressed/Knocked Down</t>
  </si>
  <si>
    <t>9404.40.9022</t>
    <phoneticPr fontId="12" type="noConversion"/>
  </si>
  <si>
    <t>Regency Heights</t>
  </si>
  <si>
    <t>Wesley</t>
    <phoneticPr fontId="12" type="noConversion"/>
  </si>
  <si>
    <t>100% Polyester Corduroy Quilt Mini Set</t>
    <phoneticPr fontId="12" type="noConversion"/>
  </si>
  <si>
    <t>Quilt Mini Set</t>
    <phoneticPr fontId="12" type="noConversion"/>
  </si>
  <si>
    <t xml:space="preserve">100% Polyester corduroy,  poly fill  </t>
    <phoneticPr fontId="12" type="noConversion"/>
  </si>
  <si>
    <t>Full/Queen
1 Quilt 90"W x 90"L
2 Sham 20"W x26"L"(2)</t>
    <phoneticPr fontId="12" type="noConversion"/>
  </si>
  <si>
    <t>RH14-1164</t>
  </si>
  <si>
    <t>9404.40.9022</t>
    <phoneticPr fontId="12" type="noConversion"/>
  </si>
  <si>
    <t>Wesley</t>
    <phoneticPr fontId="12" type="noConversion"/>
  </si>
  <si>
    <t>100% Polyester Corduroy Quilt Mini Set</t>
    <phoneticPr fontId="12" type="noConversion"/>
  </si>
  <si>
    <t xml:space="preserve">100% Polyester corduroy,  poly fill  </t>
    <phoneticPr fontId="12" type="noConversion"/>
  </si>
  <si>
    <t>King
1 Quilt 104"W x 90"L
2 Sham 20"W x36"L"(2)</t>
    <phoneticPr fontId="12" type="noConversion"/>
  </si>
  <si>
    <t>RH14-1165</t>
  </si>
  <si>
    <t>9404.40.9022</t>
    <phoneticPr fontId="12" type="noConversion"/>
  </si>
  <si>
    <t>Quilt Mini Set</t>
    <phoneticPr fontId="12" type="noConversion"/>
  </si>
  <si>
    <t>100% Polyester solid corduroy face, 85gsm Solid reverse, 120gsm poly fill.</t>
    <phoneticPr fontId="12" type="noConversion"/>
  </si>
  <si>
    <t>Twin
1 Quilt 66"W x 90"L
1 Sham 20"W x26"L"</t>
    <phoneticPr fontId="12" type="noConversion"/>
  </si>
  <si>
    <t>Orange</t>
  </si>
  <si>
    <t>RH14-1166</t>
  </si>
  <si>
    <t>100% Polyester solid corduroy face, 85gsm Solid reverse, 120gsm poly fill.</t>
    <phoneticPr fontId="12" type="noConversion"/>
  </si>
  <si>
    <t>RH14-1167</t>
  </si>
  <si>
    <t>9404.40.9022</t>
    <phoneticPr fontId="12" type="noConversion"/>
  </si>
  <si>
    <t>N/A</t>
    <phoneticPr fontId="12" type="noConversion"/>
  </si>
  <si>
    <t>Quilt Mini Set</t>
    <phoneticPr fontId="12" type="noConversion"/>
  </si>
  <si>
    <t>RH14-1168</t>
  </si>
  <si>
    <t>Beige</t>
  </si>
  <si>
    <t>RH14-1169</t>
  </si>
  <si>
    <t>Full/Queen
1 Quilt 90"W x 90"L
2 Sham 20"W x26"L"(2)</t>
    <phoneticPr fontId="12" type="noConversion"/>
  </si>
  <si>
    <t>RH14-1170</t>
  </si>
  <si>
    <t>N/A</t>
    <phoneticPr fontId="12" type="noConversion"/>
  </si>
  <si>
    <t>Wesley</t>
    <phoneticPr fontId="12" type="noConversion"/>
  </si>
  <si>
    <t>Quilt Mini Set</t>
    <phoneticPr fontId="12" type="noConversion"/>
  </si>
  <si>
    <t>RH14-1171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</si>
</sst>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3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b/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176" fontId="0" fillId="0" borderId="0"/>
    <xf numFmtId="176" fontId="1" fillId="0" borderId="0"/>
    <xf numFmtId="176" fontId="7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176" fontId="3" fillId="0" borderId="0" xfId="1" applyFont="1" applyAlignment="1">
      <alignment wrapText="1"/>
    </xf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4" fillId="0" borderId="0" xfId="1" applyNumberFormat="1" applyFont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8" fontId="5" fillId="0" borderId="0" xfId="1" applyNumberFormat="1" applyFont="1" applyAlignment="1">
      <alignment wrapText="1"/>
    </xf>
    <xf numFmtId="10" fontId="5" fillId="0" borderId="0" xfId="1" applyNumberFormat="1" applyFont="1" applyAlignment="1">
      <alignment wrapText="1"/>
    </xf>
    <xf numFmtId="178" fontId="4" fillId="0" borderId="0" xfId="1" applyNumberFormat="1" applyFont="1" applyAlignment="1">
      <alignment wrapText="1"/>
    </xf>
    <xf numFmtId="177" fontId="3" fillId="0" borderId="2" xfId="1" applyNumberFormat="1" applyFont="1" applyBorder="1" applyAlignment="1">
      <alignment horizontal="center" wrapText="1"/>
    </xf>
    <xf numFmtId="176" fontId="3" fillId="0" borderId="2" xfId="1" applyFont="1" applyBorder="1" applyAlignment="1">
      <alignment horizontal="center" wrapText="1"/>
    </xf>
    <xf numFmtId="176" fontId="3" fillId="4" borderId="2" xfId="1" applyFont="1" applyFill="1" applyBorder="1" applyAlignment="1">
      <alignment horizontal="center" wrapText="1"/>
    </xf>
    <xf numFmtId="176" fontId="6" fillId="4" borderId="2" xfId="1" applyFont="1" applyFill="1" applyBorder="1" applyAlignment="1">
      <alignment horizontal="center" wrapText="1"/>
    </xf>
    <xf numFmtId="176" fontId="6" fillId="5" borderId="2" xfId="1" applyFont="1" applyFill="1" applyBorder="1" applyAlignment="1">
      <alignment horizontal="center" wrapText="1"/>
    </xf>
    <xf numFmtId="176" fontId="3" fillId="5" borderId="2" xfId="1" applyFont="1" applyFill="1" applyBorder="1" applyAlignment="1">
      <alignment horizontal="center" wrapText="1"/>
    </xf>
    <xf numFmtId="176" fontId="3" fillId="2" borderId="2" xfId="1" applyFont="1" applyFill="1" applyBorder="1" applyAlignment="1">
      <alignment horizontal="center" wrapText="1"/>
    </xf>
    <xf numFmtId="2" fontId="3" fillId="2" borderId="2" xfId="1" applyNumberFormat="1" applyFont="1" applyFill="1" applyBorder="1" applyAlignment="1">
      <alignment horizontal="center" wrapText="1"/>
    </xf>
    <xf numFmtId="178" fontId="8" fillId="2" borderId="2" xfId="2" applyNumberFormat="1" applyFont="1" applyFill="1" applyBorder="1" applyAlignment="1">
      <alignment wrapText="1"/>
    </xf>
    <xf numFmtId="178" fontId="3" fillId="6" borderId="1" xfId="1" applyNumberFormat="1" applyFont="1" applyFill="1" applyBorder="1" applyAlignment="1">
      <alignment horizontal="center" wrapText="1"/>
    </xf>
    <xf numFmtId="2" fontId="9" fillId="2" borderId="2" xfId="1" applyNumberFormat="1" applyFont="1" applyFill="1" applyBorder="1" applyAlignment="1">
      <alignment horizontal="center" wrapText="1"/>
    </xf>
    <xf numFmtId="176" fontId="6" fillId="0" borderId="2" xfId="1" applyFont="1" applyBorder="1" applyAlignment="1">
      <alignment horizontal="center" wrapText="1"/>
    </xf>
    <xf numFmtId="179" fontId="3" fillId="0" borderId="2" xfId="1" applyNumberFormat="1" applyFont="1" applyBorder="1" applyAlignment="1">
      <alignment horizontal="center" wrapText="1"/>
    </xf>
    <xf numFmtId="2" fontId="3" fillId="0" borderId="2" xfId="1" applyNumberFormat="1" applyFont="1" applyBorder="1" applyAlignment="1">
      <alignment horizontal="center" wrapText="1"/>
    </xf>
    <xf numFmtId="1" fontId="3" fillId="0" borderId="2" xfId="1" applyNumberFormat="1" applyFont="1" applyBorder="1" applyAlignment="1">
      <alignment horizontal="center" wrapText="1"/>
    </xf>
    <xf numFmtId="180" fontId="8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81" fontId="3" fillId="0" borderId="2" xfId="1" applyNumberFormat="1" applyFont="1" applyBorder="1" applyAlignment="1">
      <alignment horizontal="center" wrapText="1"/>
    </xf>
    <xf numFmtId="178" fontId="8" fillId="0" borderId="2" xfId="2" applyNumberFormat="1" applyFont="1" applyBorder="1" applyAlignment="1">
      <alignment wrapText="1"/>
    </xf>
    <xf numFmtId="10" fontId="3" fillId="0" borderId="2" xfId="1" applyNumberFormat="1" applyFont="1" applyBorder="1" applyAlignment="1">
      <alignment horizontal="center" wrapText="1"/>
    </xf>
    <xf numFmtId="181" fontId="6" fillId="0" borderId="2" xfId="1" applyNumberFormat="1" applyFont="1" applyBorder="1" applyAlignment="1">
      <alignment horizontal="center" wrapText="1"/>
    </xf>
    <xf numFmtId="178" fontId="10" fillId="3" borderId="2" xfId="2" applyNumberFormat="1" applyFont="1" applyFill="1" applyBorder="1" applyAlignment="1">
      <alignment wrapText="1"/>
    </xf>
    <xf numFmtId="10" fontId="10" fillId="3" borderId="2" xfId="2" applyNumberFormat="1" applyFont="1" applyFill="1" applyBorder="1" applyAlignment="1">
      <alignment wrapText="1"/>
    </xf>
    <xf numFmtId="178" fontId="11" fillId="3" borderId="2" xfId="2" applyNumberFormat="1" applyFont="1" applyFill="1" applyBorder="1" applyAlignment="1">
      <alignment wrapText="1"/>
    </xf>
    <xf numFmtId="178" fontId="3" fillId="3" borderId="2" xfId="1" applyNumberFormat="1" applyFont="1" applyFill="1" applyBorder="1" applyAlignment="1">
      <alignment horizontal="center" wrapText="1"/>
    </xf>
    <xf numFmtId="10" fontId="3" fillId="3" borderId="2" xfId="1" applyNumberFormat="1" applyFont="1" applyFill="1" applyBorder="1" applyAlignment="1">
      <alignment horizontal="center" wrapText="1"/>
    </xf>
    <xf numFmtId="177" fontId="1" fillId="0" borderId="2" xfId="1" applyNumberFormat="1" applyBorder="1" applyAlignment="1">
      <alignment horizontal="center" wrapText="1"/>
    </xf>
    <xf numFmtId="176" fontId="1" fillId="0" borderId="3" xfId="1" applyBorder="1" applyAlignment="1">
      <alignment horizontal="center" wrapText="1"/>
    </xf>
    <xf numFmtId="176" fontId="5" fillId="0" borderId="2" xfId="1" applyFont="1" applyBorder="1" applyAlignment="1">
      <alignment wrapText="1"/>
    </xf>
    <xf numFmtId="176" fontId="1" fillId="0" borderId="2" xfId="1" applyBorder="1" applyAlignment="1">
      <alignment wrapText="1"/>
    </xf>
    <xf numFmtId="176" fontId="1" fillId="0" borderId="2" xfId="0" applyFont="1" applyBorder="1" applyAlignment="1">
      <alignment wrapText="1"/>
    </xf>
    <xf numFmtId="176" fontId="7" fillId="5" borderId="2" xfId="0" applyFont="1" applyFill="1" applyBorder="1"/>
    <xf numFmtId="2" fontId="1" fillId="0" borderId="2" xfId="1" applyNumberFormat="1" applyBorder="1" applyAlignment="1">
      <alignment wrapText="1"/>
    </xf>
    <xf numFmtId="178" fontId="0" fillId="0" borderId="2" xfId="3" applyNumberFormat="1" applyFont="1" applyFill="1" applyBorder="1" applyAlignment="1">
      <alignment wrapText="1"/>
    </xf>
    <xf numFmtId="2" fontId="4" fillId="7" borderId="2" xfId="1" applyNumberFormat="1" applyFont="1" applyFill="1" applyBorder="1" applyAlignment="1">
      <alignment horizontal="center" wrapText="1"/>
    </xf>
    <xf numFmtId="179" fontId="1" fillId="0" borderId="2" xfId="1" applyNumberFormat="1" applyBorder="1" applyAlignment="1">
      <alignment wrapText="1"/>
    </xf>
    <xf numFmtId="1" fontId="1" fillId="0" borderId="2" xfId="1" applyNumberFormat="1" applyBorder="1" applyAlignment="1">
      <alignment wrapText="1"/>
    </xf>
    <xf numFmtId="180" fontId="1" fillId="0" borderId="2" xfId="1" applyNumberFormat="1" applyBorder="1" applyAlignment="1">
      <alignment wrapText="1"/>
    </xf>
    <xf numFmtId="181" fontId="1" fillId="0" borderId="2" xfId="1" applyNumberFormat="1" applyBorder="1" applyAlignment="1">
      <alignment wrapText="1"/>
    </xf>
    <xf numFmtId="178" fontId="1" fillId="0" borderId="2" xfId="1" applyNumberFormat="1" applyBorder="1" applyAlignment="1">
      <alignment wrapText="1"/>
    </xf>
    <xf numFmtId="10" fontId="1" fillId="0" borderId="2" xfId="1" applyNumberFormat="1" applyBorder="1" applyAlignment="1">
      <alignment wrapText="1"/>
    </xf>
    <xf numFmtId="178" fontId="5" fillId="0" borderId="2" xfId="1" applyNumberFormat="1" applyFont="1" applyBorder="1" applyAlignment="1">
      <alignment wrapText="1"/>
    </xf>
    <xf numFmtId="10" fontId="5" fillId="0" borderId="2" xfId="4" applyNumberFormat="1" applyFont="1" applyFill="1" applyBorder="1" applyAlignment="1">
      <alignment wrapText="1"/>
    </xf>
    <xf numFmtId="178" fontId="4" fillId="0" borderId="2" xfId="1" applyNumberFormat="1" applyFont="1" applyBorder="1" applyAlignment="1">
      <alignment wrapText="1"/>
    </xf>
    <xf numFmtId="176" fontId="1" fillId="0" borderId="4" xfId="1" applyBorder="1" applyAlignment="1">
      <alignment horizontal="center" wrapText="1"/>
    </xf>
    <xf numFmtId="176" fontId="1" fillId="0" borderId="5" xfId="1" applyBorder="1" applyAlignment="1">
      <alignment horizontal="center" wrapText="1"/>
    </xf>
  </cellXfs>
  <cellStyles count="5">
    <cellStyle name="Currency 2" xfId="3"/>
    <cellStyle name="Normal 2" xfId="1"/>
    <cellStyle name="Normal 2 18 2" xfId="2"/>
    <cellStyle name="Percent 2" xfId="4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44823</xdr:colOff>
      <xdr:row>1</xdr:row>
      <xdr:rowOff>134470</xdr:rowOff>
    </xdr:from>
    <xdr:to>
      <xdr:col>1</xdr:col>
      <xdr:colOff>2036043</xdr:colOff>
      <xdr:row>3</xdr:row>
      <xdr:rowOff>591670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F153FAE1-38D4-8E3C-27A0-4626C8B46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148" y="1115545"/>
          <a:ext cx="1991220" cy="2038350"/>
        </a:xfrm>
        <a:prstGeom prst="rect">
          <a:avLst/>
        </a:prstGeom>
      </xdr:spPr>
    </xdr:pic>
    <xdr:clientData/>
  </xdr:twoCellAnchor>
  <xdr:twoCellAnchor editAs="oneCell">
    <xdr:from>
      <xdr:col>1</xdr:col>
      <xdr:colOff>53789</xdr:colOff>
      <xdr:row>4</xdr:row>
      <xdr:rowOff>152400</xdr:rowOff>
    </xdr:from>
    <xdr:to>
      <xdr:col>2</xdr:col>
      <xdr:colOff>1974</xdr:colOff>
      <xdr:row>6</xdr:row>
      <xdr:rowOff>611930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71590707-7E2C-A981-3C61-42B4FD6D0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114" y="3705225"/>
          <a:ext cx="1986535" cy="2040679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7</xdr:row>
      <xdr:rowOff>116540</xdr:rowOff>
    </xdr:from>
    <xdr:to>
      <xdr:col>2</xdr:col>
      <xdr:colOff>1682</xdr:colOff>
      <xdr:row>9</xdr:row>
      <xdr:rowOff>614374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521488ED-10ED-B162-81C5-4200C699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0148" y="6241115"/>
          <a:ext cx="1995209" cy="20789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1103;&#26412;Ecom%20Market%20Place%20-%20RH%20Wesley%20Quilt%20Mini%20set%20Commitment%206.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Factory cost-Ekin "/>
    </sheetNames>
    <sheetDataSet>
      <sheetData sheetId="0"/>
      <sheetData sheetId="1"/>
      <sheetData sheetId="2"/>
      <sheetData sheetId="3"/>
      <sheetData sheetId="4">
        <row r="11">
          <cell r="J11">
            <v>85.6</v>
          </cell>
        </row>
        <row r="12">
          <cell r="J12">
            <v>107.5</v>
          </cell>
        </row>
        <row r="13">
          <cell r="J13">
            <v>122.2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10"/>
  <sheetViews>
    <sheetView tabSelected="1" topLeftCell="C1" zoomScale="85" zoomScaleNormal="85" workbookViewId="0">
      <selection activeCell="F4" sqref="F4"/>
    </sheetView>
  </sheetViews>
  <sheetFormatPr defaultColWidth="9.42578125" defaultRowHeight="15" x14ac:dyDescent="0.25"/>
  <cols>
    <col min="1" max="1" width="10.42578125" style="1" customWidth="1"/>
    <col min="2" max="2" width="30.5703125" style="2" customWidth="1"/>
    <col min="3" max="3" width="18.42578125" style="2" customWidth="1"/>
    <col min="4" max="4" width="16.42578125" style="2" customWidth="1"/>
    <col min="5" max="5" width="7.5703125" style="2" customWidth="1"/>
    <col min="6" max="6" width="14.42578125" style="2" customWidth="1"/>
    <col min="7" max="7" width="11.42578125" style="3" customWidth="1"/>
    <col min="8" max="8" width="15.5703125" style="2" customWidth="1"/>
    <col min="9" max="9" width="12.5703125" style="2" customWidth="1"/>
    <col min="10" max="10" width="64.42578125" style="2" customWidth="1"/>
    <col min="11" max="11" width="14.42578125" style="2" bestFit="1" customWidth="1"/>
    <col min="12" max="12" width="48.42578125" style="2" customWidth="1"/>
    <col min="13" max="13" width="8.42578125" style="2" customWidth="1"/>
    <col min="14" max="14" width="11.42578125" style="2" customWidth="1"/>
    <col min="15" max="15" width="15.42578125" style="2" customWidth="1"/>
    <col min="16" max="16" width="8.5703125" style="2" customWidth="1"/>
    <col min="17" max="17" width="11.42578125" style="2" customWidth="1"/>
    <col min="18" max="18" width="9.5703125" style="4" customWidth="1"/>
    <col min="19" max="19" width="12" style="5" customWidth="1"/>
    <col min="20" max="20" width="11.42578125" style="5" customWidth="1"/>
    <col min="21" max="21" width="11.42578125" style="6" customWidth="1"/>
    <col min="22" max="22" width="15.5703125" style="2" customWidth="1"/>
    <col min="23" max="23" width="11" style="7" customWidth="1"/>
    <col min="24" max="24" width="13.42578125" style="7" customWidth="1"/>
    <col min="25" max="25" width="11.42578125" style="7" customWidth="1"/>
    <col min="26" max="26" width="12.5703125" style="4" customWidth="1"/>
    <col min="27" max="27" width="9.42578125" style="8" customWidth="1"/>
    <col min="28" max="28" width="13" style="9" customWidth="1"/>
    <col min="29" max="29" width="14.42578125" style="8" customWidth="1"/>
    <col min="30" max="30" width="13.5703125" style="10" customWidth="1"/>
    <col min="31" max="31" width="13.5703125" style="5" customWidth="1"/>
    <col min="32" max="32" width="14.5703125" style="2" customWidth="1"/>
    <col min="33" max="33" width="8.42578125" style="11" customWidth="1"/>
    <col min="34" max="34" width="12.42578125" style="5" customWidth="1"/>
    <col min="35" max="35" width="8.5703125" style="5" customWidth="1"/>
    <col min="36" max="36" width="7.5703125" style="11" customWidth="1"/>
    <col min="37" max="37" width="8.42578125" style="5" customWidth="1"/>
    <col min="38" max="38" width="12.5703125" style="11" customWidth="1"/>
    <col min="39" max="39" width="12" style="5" customWidth="1"/>
    <col min="40" max="40" width="11.5703125" style="11" customWidth="1"/>
    <col min="41" max="42" width="10.5703125" style="5" customWidth="1"/>
    <col min="43" max="43" width="9.5703125" style="10" customWidth="1"/>
    <col min="44" max="44" width="9.5703125" style="11" customWidth="1"/>
    <col min="45" max="45" width="10" style="5" customWidth="1"/>
    <col min="46" max="46" width="9.5703125" style="5" customWidth="1"/>
    <col min="47" max="47" width="11.5703125" style="12" customWidth="1"/>
    <col min="48" max="48" width="11.42578125" style="13" customWidth="1"/>
    <col min="49" max="49" width="11.42578125" style="12" customWidth="1"/>
    <col min="50" max="50" width="11.5703125" style="14" customWidth="1"/>
    <col min="51" max="51" width="12.5703125" style="5" customWidth="1"/>
    <col min="52" max="52" width="12.42578125" style="11" customWidth="1"/>
    <col min="53" max="53" width="12.42578125" style="8" customWidth="1"/>
    <col min="54" max="54" width="20" style="2" customWidth="1"/>
    <col min="55" max="55" width="9.42578125" style="2" customWidth="1"/>
    <col min="56" max="16384" width="9.42578125" style="2"/>
  </cols>
  <sheetData>
    <row r="1" spans="1:53" ht="32.85" customHeight="1" x14ac:dyDescent="0.25">
      <c r="A1" s="15" t="s">
        <v>0</v>
      </c>
      <c r="B1" s="16" t="s">
        <v>1</v>
      </c>
      <c r="C1" s="17" t="s">
        <v>2</v>
      </c>
      <c r="D1" s="18" t="s">
        <v>3</v>
      </c>
      <c r="E1" s="18" t="s">
        <v>4</v>
      </c>
      <c r="F1" s="19" t="s">
        <v>5</v>
      </c>
      <c r="G1" s="17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17" t="s">
        <v>13</v>
      </c>
      <c r="O1" s="17" t="s">
        <v>14</v>
      </c>
      <c r="P1" s="20" t="s">
        <v>15</v>
      </c>
      <c r="Q1" s="21" t="s">
        <v>16</v>
      </c>
      <c r="R1" s="22" t="s">
        <v>17</v>
      </c>
      <c r="S1" s="23" t="s">
        <v>18</v>
      </c>
      <c r="T1" s="24" t="s">
        <v>19</v>
      </c>
      <c r="U1" s="25" t="s">
        <v>20</v>
      </c>
      <c r="V1" s="26" t="s">
        <v>21</v>
      </c>
      <c r="W1" s="27" t="s">
        <v>22</v>
      </c>
      <c r="X1" s="27" t="s">
        <v>23</v>
      </c>
      <c r="Y1" s="27" t="s">
        <v>24</v>
      </c>
      <c r="Z1" s="28" t="s">
        <v>25</v>
      </c>
      <c r="AA1" s="29" t="s">
        <v>26</v>
      </c>
      <c r="AB1" s="30" t="s">
        <v>27</v>
      </c>
      <c r="AC1" s="31" t="s">
        <v>28</v>
      </c>
      <c r="AD1" s="32" t="s">
        <v>29</v>
      </c>
      <c r="AE1" s="33" t="s">
        <v>30</v>
      </c>
      <c r="AF1" s="16" t="s">
        <v>31</v>
      </c>
      <c r="AG1" s="34" t="s">
        <v>32</v>
      </c>
      <c r="AH1" s="33" t="s">
        <v>33</v>
      </c>
      <c r="AI1" s="33" t="s">
        <v>34</v>
      </c>
      <c r="AJ1" s="34" t="s">
        <v>35</v>
      </c>
      <c r="AK1" s="33" t="s">
        <v>36</v>
      </c>
      <c r="AL1" s="34" t="s">
        <v>37</v>
      </c>
      <c r="AM1" s="33" t="s">
        <v>38</v>
      </c>
      <c r="AN1" s="34" t="s">
        <v>39</v>
      </c>
      <c r="AO1" s="33" t="s">
        <v>40</v>
      </c>
      <c r="AP1" s="33" t="s">
        <v>41</v>
      </c>
      <c r="AQ1" s="35" t="s">
        <v>42</v>
      </c>
      <c r="AR1" s="34" t="s">
        <v>43</v>
      </c>
      <c r="AS1" s="33" t="s">
        <v>44</v>
      </c>
      <c r="AT1" s="33" t="s">
        <v>45</v>
      </c>
      <c r="AU1" s="36" t="s">
        <v>46</v>
      </c>
      <c r="AV1" s="37" t="s">
        <v>47</v>
      </c>
      <c r="AW1" s="36" t="s">
        <v>48</v>
      </c>
      <c r="AX1" s="38" t="s">
        <v>49</v>
      </c>
      <c r="AY1" s="39" t="s">
        <v>50</v>
      </c>
      <c r="AZ1" s="40" t="s">
        <v>51</v>
      </c>
      <c r="BA1" s="29" t="s">
        <v>52</v>
      </c>
    </row>
    <row r="2" spans="1:53" ht="62.45" customHeight="1" x14ac:dyDescent="0.25">
      <c r="A2" s="41">
        <v>1</v>
      </c>
      <c r="B2" s="42"/>
      <c r="C2" s="43" t="s">
        <v>53</v>
      </c>
      <c r="D2" s="44" t="s">
        <v>54</v>
      </c>
      <c r="E2" s="44"/>
      <c r="F2" s="44" t="s">
        <v>55</v>
      </c>
      <c r="G2" s="16" t="s">
        <v>56</v>
      </c>
      <c r="H2" s="45" t="s">
        <v>57</v>
      </c>
      <c r="I2" s="44" t="s">
        <v>58</v>
      </c>
      <c r="J2" s="44" t="s">
        <v>59</v>
      </c>
      <c r="K2" s="44" t="s">
        <v>60</v>
      </c>
      <c r="L2" s="44" t="s">
        <v>61</v>
      </c>
      <c r="M2" s="44" t="s">
        <v>62</v>
      </c>
      <c r="N2" s="46" t="s">
        <v>63</v>
      </c>
      <c r="O2" s="46"/>
      <c r="P2" s="44" t="s">
        <v>64</v>
      </c>
      <c r="Q2" s="44">
        <f>'[1]Factory cost-Ekin '!J11</f>
        <v>85.6</v>
      </c>
      <c r="R2" s="47">
        <v>7.7</v>
      </c>
      <c r="S2" s="48">
        <f>IF(ISERROR(Q2/R2),"",Q2/R2)</f>
        <v>11.116883116883116</v>
      </c>
      <c r="T2" s="48">
        <f>S2</f>
        <v>11.116883116883116</v>
      </c>
      <c r="U2" s="49"/>
      <c r="V2" s="44" t="s">
        <v>65</v>
      </c>
      <c r="W2" s="50">
        <v>42</v>
      </c>
      <c r="X2" s="50">
        <v>32</v>
      </c>
      <c r="Y2" s="50">
        <v>38</v>
      </c>
      <c r="Z2" s="47">
        <v>5.5</v>
      </c>
      <c r="AA2" s="51">
        <v>3</v>
      </c>
      <c r="AB2" s="52">
        <f>IF(W2="","",W2*X2*Y2/1000000)</f>
        <v>5.1071999999999999E-2</v>
      </c>
      <c r="AC2" s="51">
        <f>IF(AA2="","",65/AB2*AA2)</f>
        <v>3818.1390977443612</v>
      </c>
      <c r="AD2" s="53">
        <v>4000</v>
      </c>
      <c r="AE2" s="54">
        <f>IF(ISERROR(AD2/AC2),"",AD2/AC2)</f>
        <v>1.0476307692307691</v>
      </c>
      <c r="AF2" s="44" t="s">
        <v>66</v>
      </c>
      <c r="AG2" s="55">
        <v>0.22800000000000001</v>
      </c>
      <c r="AH2" s="54">
        <f>IF(ISERROR(S2*AG2),"",S2*AG2)</f>
        <v>2.5346493506493504</v>
      </c>
      <c r="AI2" s="54">
        <f>IF(ISERROR(T2+AE2+AH2),"",T2+AE2+AH2)</f>
        <v>14.699163236763237</v>
      </c>
      <c r="AJ2" s="55">
        <v>0</v>
      </c>
      <c r="AK2" s="54">
        <f t="shared" ref="AK2:AK4" si="0">IF(ISERROR(AW2*AJ2),"",AW2*AJ2)</f>
        <v>0</v>
      </c>
      <c r="AL2" s="55">
        <v>0</v>
      </c>
      <c r="AM2" s="54">
        <f t="shared" ref="AM2:AM4" si="1">IF(ISERROR(AW2*AL2),"",AW2*AL2)</f>
        <v>0</v>
      </c>
      <c r="AN2" s="55">
        <v>0</v>
      </c>
      <c r="AO2" s="54">
        <f t="shared" ref="AO2:AO4" si="2">IF(ISERROR(AW2*AN2),"",AW2*AN2)</f>
        <v>0</v>
      </c>
      <c r="AP2" s="54">
        <v>0</v>
      </c>
      <c r="AQ2" s="53">
        <v>0</v>
      </c>
      <c r="AR2" s="55">
        <v>0</v>
      </c>
      <c r="AS2" s="54">
        <f>IF(ISERROR(AW2*AR2),"",AW2*AR2)</f>
        <v>0</v>
      </c>
      <c r="AT2" s="54">
        <f t="shared" ref="AT2:AT4" si="3">IF(ISERROR(AK2+AM2+AO2+AP2+AS2),"",AK2+AM2+AO2+AP2+AS2)</f>
        <v>0</v>
      </c>
      <c r="AU2" s="56">
        <f>AI2+AT2</f>
        <v>14.699163236763237</v>
      </c>
      <c r="AV2" s="57">
        <f>IF(ISERROR((AW2-AU2)/AW2),"",(AW2-AU2)/AW2)</f>
        <v>0</v>
      </c>
      <c r="AW2" s="56">
        <f>AI2</f>
        <v>14.699163236763237</v>
      </c>
      <c r="AX2" s="58">
        <f t="shared" ref="AX2:AX4" si="4">IF(ISERROR(AY2*(1-AZ2)),"",AY2*(1-AZ2))</f>
        <v>37.4925</v>
      </c>
      <c r="AY2" s="54">
        <v>49.99</v>
      </c>
      <c r="AZ2" s="55">
        <v>0.25</v>
      </c>
      <c r="BA2" s="51">
        <v>45</v>
      </c>
    </row>
    <row r="3" spans="1:53" ht="62.45" customHeight="1" x14ac:dyDescent="0.25">
      <c r="A3" s="41">
        <v>2</v>
      </c>
      <c r="B3" s="59"/>
      <c r="C3" s="43" t="s">
        <v>53</v>
      </c>
      <c r="D3" s="44" t="s">
        <v>67</v>
      </c>
      <c r="E3" s="44"/>
      <c r="F3" s="44" t="s">
        <v>55</v>
      </c>
      <c r="G3" s="16" t="s">
        <v>68</v>
      </c>
      <c r="H3" s="45" t="s">
        <v>69</v>
      </c>
      <c r="I3" s="44" t="s">
        <v>70</v>
      </c>
      <c r="J3" s="44" t="s">
        <v>59</v>
      </c>
      <c r="K3" s="44" t="s">
        <v>71</v>
      </c>
      <c r="L3" s="44" t="s">
        <v>72</v>
      </c>
      <c r="M3" s="44" t="s">
        <v>62</v>
      </c>
      <c r="N3" s="46" t="s">
        <v>73</v>
      </c>
      <c r="O3" s="46"/>
      <c r="P3" s="44" t="s">
        <v>64</v>
      </c>
      <c r="Q3" s="44">
        <f>'[1]Factory cost-Ekin '!J12</f>
        <v>107.5</v>
      </c>
      <c r="R3" s="47">
        <v>7.7</v>
      </c>
      <c r="S3" s="48">
        <f t="shared" ref="S3:S4" si="5">IF(ISERROR(Q3/R3),"",Q3/R3)</f>
        <v>13.961038961038961</v>
      </c>
      <c r="T3" s="48">
        <f t="shared" ref="T3:T4" si="6">S3</f>
        <v>13.961038961038961</v>
      </c>
      <c r="U3" s="49"/>
      <c r="V3" s="44" t="s">
        <v>65</v>
      </c>
      <c r="W3" s="50">
        <v>42</v>
      </c>
      <c r="X3" s="50">
        <v>32</v>
      </c>
      <c r="Y3" s="50">
        <v>44</v>
      </c>
      <c r="Z3" s="47">
        <v>7.7</v>
      </c>
      <c r="AA3" s="51">
        <v>3</v>
      </c>
      <c r="AB3" s="52">
        <f t="shared" ref="AB3" si="7">IF(W3="","",W3*X3*Y3/1000000)</f>
        <v>5.9136000000000001E-2</v>
      </c>
      <c r="AC3" s="51">
        <f t="shared" ref="AC3:AC4" si="8">IF(AA3="","",65/AB3*AA3)</f>
        <v>3297.4837662337659</v>
      </c>
      <c r="AD3" s="53">
        <v>4000</v>
      </c>
      <c r="AE3" s="54">
        <f t="shared" ref="AE3:AE4" si="9">IF(ISERROR(AD3/AC3),"",AD3/AC3)</f>
        <v>1.2130461538461539</v>
      </c>
      <c r="AF3" s="44" t="s">
        <v>74</v>
      </c>
      <c r="AG3" s="55">
        <v>0.22800000000000001</v>
      </c>
      <c r="AH3" s="54">
        <f t="shared" ref="AH3:AH4" si="10">IF(ISERROR(S3*AG3),"",S3*AG3)</f>
        <v>3.1831168831168832</v>
      </c>
      <c r="AI3" s="54">
        <f>IF(ISERROR(T3+AE3+AH3),"",T3+AE3+AH3)</f>
        <v>18.357201998001997</v>
      </c>
      <c r="AJ3" s="55">
        <v>0</v>
      </c>
      <c r="AK3" s="54">
        <f t="shared" si="0"/>
        <v>0</v>
      </c>
      <c r="AL3" s="55">
        <v>0</v>
      </c>
      <c r="AM3" s="54">
        <f t="shared" si="1"/>
        <v>0</v>
      </c>
      <c r="AN3" s="55">
        <v>0</v>
      </c>
      <c r="AO3" s="54">
        <f t="shared" si="2"/>
        <v>0</v>
      </c>
      <c r="AP3" s="54">
        <v>0</v>
      </c>
      <c r="AQ3" s="53">
        <v>0</v>
      </c>
      <c r="AR3" s="55">
        <v>0</v>
      </c>
      <c r="AS3" s="54">
        <f t="shared" ref="AS3:AS4" si="11">IF(ISERROR(AW3*AR3),"",AW3*AR3)</f>
        <v>0</v>
      </c>
      <c r="AT3" s="54">
        <f t="shared" si="3"/>
        <v>0</v>
      </c>
      <c r="AU3" s="56">
        <f t="shared" ref="AU3:AU4" si="12">IF(ISERROR(AI3+AT3),"",AI3+AT3)</f>
        <v>18.357201998001997</v>
      </c>
      <c r="AV3" s="57">
        <f t="shared" ref="AV3:AV4" si="13">IF(ISERROR((AW3-AU3)/AW3),"",(AW3-AU3)/AW3)</f>
        <v>0</v>
      </c>
      <c r="AW3" s="56">
        <f t="shared" ref="AW3:AW4" si="14">AI3</f>
        <v>18.357201998001997</v>
      </c>
      <c r="AX3" s="58">
        <f t="shared" si="4"/>
        <v>47.2425</v>
      </c>
      <c r="AY3" s="54">
        <v>62.99</v>
      </c>
      <c r="AZ3" s="55">
        <v>0.25</v>
      </c>
      <c r="BA3" s="51">
        <v>135</v>
      </c>
    </row>
    <row r="4" spans="1:53" ht="62.45" customHeight="1" x14ac:dyDescent="0.25">
      <c r="A4" s="41">
        <v>3</v>
      </c>
      <c r="B4" s="59"/>
      <c r="C4" s="43" t="s">
        <v>53</v>
      </c>
      <c r="D4" s="44" t="s">
        <v>67</v>
      </c>
      <c r="E4" s="44"/>
      <c r="F4" s="44" t="s">
        <v>55</v>
      </c>
      <c r="G4" s="16" t="s">
        <v>75</v>
      </c>
      <c r="H4" s="45" t="s">
        <v>76</v>
      </c>
      <c r="I4" s="44" t="s">
        <v>70</v>
      </c>
      <c r="J4" s="44" t="s">
        <v>59</v>
      </c>
      <c r="K4" s="44" t="s">
        <v>77</v>
      </c>
      <c r="L4" s="44" t="s">
        <v>78</v>
      </c>
      <c r="M4" s="44" t="s">
        <v>62</v>
      </c>
      <c r="N4" s="46" t="s">
        <v>79</v>
      </c>
      <c r="O4" s="46"/>
      <c r="P4" s="44" t="s">
        <v>64</v>
      </c>
      <c r="Q4" s="44">
        <f>'[1]Factory cost-Ekin '!J13</f>
        <v>122.2</v>
      </c>
      <c r="R4" s="47">
        <v>7.7</v>
      </c>
      <c r="S4" s="48">
        <f t="shared" si="5"/>
        <v>15.870129870129871</v>
      </c>
      <c r="T4" s="48">
        <f t="shared" si="6"/>
        <v>15.870129870129871</v>
      </c>
      <c r="U4" s="49"/>
      <c r="V4" s="44" t="s">
        <v>65</v>
      </c>
      <c r="W4" s="50">
        <v>42</v>
      </c>
      <c r="X4" s="50">
        <v>32</v>
      </c>
      <c r="Y4" s="50">
        <v>50</v>
      </c>
      <c r="Z4" s="47">
        <v>9</v>
      </c>
      <c r="AA4" s="51">
        <v>3</v>
      </c>
      <c r="AB4" s="52">
        <f>IF(W4="","",W4*X4*Y4/1000000)</f>
        <v>6.7199999999999996E-2</v>
      </c>
      <c r="AC4" s="51">
        <f t="shared" si="8"/>
        <v>2901.7857142857147</v>
      </c>
      <c r="AD4" s="53">
        <v>4000</v>
      </c>
      <c r="AE4" s="54">
        <f t="shared" si="9"/>
        <v>1.3784615384615382</v>
      </c>
      <c r="AF4" s="44" t="s">
        <v>80</v>
      </c>
      <c r="AG4" s="55">
        <v>0.22800000000000001</v>
      </c>
      <c r="AH4" s="54">
        <f t="shared" si="10"/>
        <v>3.6183896103896105</v>
      </c>
      <c r="AI4" s="54">
        <f>IF(ISERROR(T4+AE4+AH4),"",T4+AE4+AH4)</f>
        <v>20.866981018981019</v>
      </c>
      <c r="AJ4" s="55">
        <v>0</v>
      </c>
      <c r="AK4" s="54">
        <f t="shared" si="0"/>
        <v>0</v>
      </c>
      <c r="AL4" s="55">
        <v>0</v>
      </c>
      <c r="AM4" s="54">
        <f t="shared" si="1"/>
        <v>0</v>
      </c>
      <c r="AN4" s="55">
        <v>0</v>
      </c>
      <c r="AO4" s="54">
        <f t="shared" si="2"/>
        <v>0</v>
      </c>
      <c r="AP4" s="54">
        <v>0</v>
      </c>
      <c r="AQ4" s="53">
        <v>0</v>
      </c>
      <c r="AR4" s="55">
        <v>0</v>
      </c>
      <c r="AS4" s="54">
        <f t="shared" si="11"/>
        <v>0</v>
      </c>
      <c r="AT4" s="54">
        <f t="shared" si="3"/>
        <v>0</v>
      </c>
      <c r="AU4" s="56">
        <f t="shared" si="12"/>
        <v>20.866981018981019</v>
      </c>
      <c r="AV4" s="57">
        <f t="shared" si="13"/>
        <v>0</v>
      </c>
      <c r="AW4" s="56">
        <f t="shared" si="14"/>
        <v>20.866981018981019</v>
      </c>
      <c r="AX4" s="58">
        <f t="shared" si="4"/>
        <v>49.492499999999993</v>
      </c>
      <c r="AY4" s="54">
        <v>65.989999999999995</v>
      </c>
      <c r="AZ4" s="55">
        <v>0.25</v>
      </c>
      <c r="BA4" s="51">
        <v>120</v>
      </c>
    </row>
    <row r="5" spans="1:53" ht="62.45" customHeight="1" x14ac:dyDescent="0.25">
      <c r="A5" s="41">
        <v>1</v>
      </c>
      <c r="B5" s="42"/>
      <c r="C5" s="43" t="s">
        <v>53</v>
      </c>
      <c r="D5" s="44" t="s">
        <v>54</v>
      </c>
      <c r="E5" s="44"/>
      <c r="F5" s="44" t="s">
        <v>55</v>
      </c>
      <c r="G5" s="16" t="s">
        <v>68</v>
      </c>
      <c r="H5" s="45" t="s">
        <v>69</v>
      </c>
      <c r="I5" s="44" t="s">
        <v>81</v>
      </c>
      <c r="J5" s="44" t="s">
        <v>82</v>
      </c>
      <c r="K5" s="44" t="s">
        <v>71</v>
      </c>
      <c r="L5" s="44" t="s">
        <v>83</v>
      </c>
      <c r="M5" s="44" t="s">
        <v>84</v>
      </c>
      <c r="N5" s="46" t="s">
        <v>85</v>
      </c>
      <c r="O5" s="46"/>
      <c r="P5" s="44" t="s">
        <v>64</v>
      </c>
      <c r="Q5" s="44">
        <f>Q2</f>
        <v>85.6</v>
      </c>
      <c r="R5" s="47">
        <v>7.7</v>
      </c>
      <c r="S5" s="48">
        <f>IF(ISERROR(Q5/R5),"",Q5/R5)</f>
        <v>11.116883116883116</v>
      </c>
      <c r="T5" s="48">
        <f>S5</f>
        <v>11.116883116883116</v>
      </c>
      <c r="U5" s="49"/>
      <c r="V5" s="44" t="s">
        <v>65</v>
      </c>
      <c r="W5" s="50">
        <v>42</v>
      </c>
      <c r="X5" s="50">
        <v>32</v>
      </c>
      <c r="Y5" s="50">
        <v>38</v>
      </c>
      <c r="Z5" s="47">
        <v>5.5</v>
      </c>
      <c r="AA5" s="51">
        <v>3</v>
      </c>
      <c r="AB5" s="52">
        <f>IF(W5="","",W5*X5*Y5/1000000)</f>
        <v>5.1071999999999999E-2</v>
      </c>
      <c r="AC5" s="51">
        <f>IF(AA5="","",65/AB5*AA5)</f>
        <v>3818.1390977443612</v>
      </c>
      <c r="AD5" s="53">
        <v>4000</v>
      </c>
      <c r="AE5" s="54">
        <f>IF(ISERROR(AD5/AC5),"",AD5/AC5)</f>
        <v>1.0476307692307691</v>
      </c>
      <c r="AF5" s="44" t="s">
        <v>74</v>
      </c>
      <c r="AG5" s="55">
        <v>0.22800000000000001</v>
      </c>
      <c r="AH5" s="54">
        <f>IF(ISERROR(S5*AG5),"",S5*AG5)</f>
        <v>2.5346493506493504</v>
      </c>
      <c r="AI5" s="54">
        <f>IF(ISERROR(T5+AE5+AH5),"",T5+AE5+AH5)</f>
        <v>14.699163236763237</v>
      </c>
      <c r="AJ5" s="55">
        <v>0</v>
      </c>
      <c r="AK5" s="54">
        <f t="shared" ref="AK5:AK7" si="15">IF(ISERROR(AW5*AJ5),"",AW5*AJ5)</f>
        <v>0</v>
      </c>
      <c r="AL5" s="55">
        <v>0</v>
      </c>
      <c r="AM5" s="54">
        <f t="shared" ref="AM5:AM7" si="16">IF(ISERROR(AW5*AL5),"",AW5*AL5)</f>
        <v>0</v>
      </c>
      <c r="AN5" s="55">
        <v>0</v>
      </c>
      <c r="AO5" s="54">
        <f t="shared" ref="AO5:AO7" si="17">IF(ISERROR(AW5*AN5),"",AW5*AN5)</f>
        <v>0</v>
      </c>
      <c r="AP5" s="54">
        <v>0</v>
      </c>
      <c r="AQ5" s="53">
        <v>0</v>
      </c>
      <c r="AR5" s="55">
        <v>0</v>
      </c>
      <c r="AS5" s="54">
        <f>IF(ISERROR(AW5*AR5),"",AW5*AR5)</f>
        <v>0</v>
      </c>
      <c r="AT5" s="54">
        <f t="shared" ref="AT5:AT7" si="18">IF(ISERROR(AK5+AM5+AO5+AP5+AS5),"",AK5+AM5+AO5+AP5+AS5)</f>
        <v>0</v>
      </c>
      <c r="AU5" s="56">
        <f>AI5+AT5</f>
        <v>14.699163236763237</v>
      </c>
      <c r="AV5" s="57">
        <f>IF(ISERROR((AW5-AU5)/AW5),"",(AW5-AU5)/AW5)</f>
        <v>0</v>
      </c>
      <c r="AW5" s="56">
        <f>AI5</f>
        <v>14.699163236763237</v>
      </c>
      <c r="AX5" s="58">
        <f t="shared" ref="AX5:AX7" si="19">IF(ISERROR(AY5*(1-AZ5)),"",AY5*(1-AZ5))</f>
        <v>37.4925</v>
      </c>
      <c r="AY5" s="54">
        <v>49.99</v>
      </c>
      <c r="AZ5" s="55">
        <v>0.25</v>
      </c>
      <c r="BA5" s="51">
        <v>45</v>
      </c>
    </row>
    <row r="6" spans="1:53" ht="62.45" customHeight="1" x14ac:dyDescent="0.25">
      <c r="A6" s="41">
        <v>2</v>
      </c>
      <c r="B6" s="59"/>
      <c r="C6" s="43" t="s">
        <v>53</v>
      </c>
      <c r="D6" s="44" t="s">
        <v>67</v>
      </c>
      <c r="E6" s="44"/>
      <c r="F6" s="44" t="s">
        <v>55</v>
      </c>
      <c r="G6" s="16" t="s">
        <v>75</v>
      </c>
      <c r="H6" s="45" t="s">
        <v>57</v>
      </c>
      <c r="I6" s="44" t="s">
        <v>70</v>
      </c>
      <c r="J6" s="44" t="s">
        <v>86</v>
      </c>
      <c r="K6" s="44" t="s">
        <v>71</v>
      </c>
      <c r="L6" s="44" t="s">
        <v>72</v>
      </c>
      <c r="M6" s="44" t="s">
        <v>84</v>
      </c>
      <c r="N6" s="46" t="s">
        <v>87</v>
      </c>
      <c r="O6" s="46"/>
      <c r="P6" s="44" t="s">
        <v>64</v>
      </c>
      <c r="Q6" s="44">
        <f>Q3</f>
        <v>107.5</v>
      </c>
      <c r="R6" s="47">
        <v>7.7</v>
      </c>
      <c r="S6" s="48">
        <f t="shared" ref="S6:S7" si="20">IF(ISERROR(Q6/R6),"",Q6/R6)</f>
        <v>13.961038961038961</v>
      </c>
      <c r="T6" s="48">
        <f t="shared" ref="T6:T7" si="21">S6</f>
        <v>13.961038961038961</v>
      </c>
      <c r="U6" s="49"/>
      <c r="V6" s="44" t="s">
        <v>65</v>
      </c>
      <c r="W6" s="50">
        <v>42</v>
      </c>
      <c r="X6" s="50">
        <v>32</v>
      </c>
      <c r="Y6" s="50">
        <v>44</v>
      </c>
      <c r="Z6" s="47">
        <v>7.7</v>
      </c>
      <c r="AA6" s="51">
        <v>3</v>
      </c>
      <c r="AB6" s="52">
        <f t="shared" ref="AB6" si="22">IF(W6="","",W6*X6*Y6/1000000)</f>
        <v>5.9136000000000001E-2</v>
      </c>
      <c r="AC6" s="51">
        <f t="shared" ref="AC6:AC7" si="23">IF(AA6="","",65/AB6*AA6)</f>
        <v>3297.4837662337659</v>
      </c>
      <c r="AD6" s="53">
        <v>4000</v>
      </c>
      <c r="AE6" s="54">
        <f t="shared" ref="AE6:AE7" si="24">IF(ISERROR(AD6/AC6),"",AD6/AC6)</f>
        <v>1.2130461538461539</v>
      </c>
      <c r="AF6" s="44" t="s">
        <v>88</v>
      </c>
      <c r="AG6" s="55">
        <v>0.22800000000000001</v>
      </c>
      <c r="AH6" s="54">
        <f t="shared" ref="AH6:AH7" si="25">IF(ISERROR(S6*AG6),"",S6*AG6)</f>
        <v>3.1831168831168832</v>
      </c>
      <c r="AI6" s="54">
        <f>IF(ISERROR(T6+AE6+AH6),"",T6+AE6+AH6)</f>
        <v>18.357201998001997</v>
      </c>
      <c r="AJ6" s="55">
        <v>0</v>
      </c>
      <c r="AK6" s="54">
        <f t="shared" si="15"/>
        <v>0</v>
      </c>
      <c r="AL6" s="55">
        <v>0</v>
      </c>
      <c r="AM6" s="54">
        <f t="shared" si="16"/>
        <v>0</v>
      </c>
      <c r="AN6" s="55">
        <v>0</v>
      </c>
      <c r="AO6" s="54">
        <f t="shared" si="17"/>
        <v>0</v>
      </c>
      <c r="AP6" s="54">
        <v>0</v>
      </c>
      <c r="AQ6" s="53">
        <v>0</v>
      </c>
      <c r="AR6" s="55">
        <v>0</v>
      </c>
      <c r="AS6" s="54">
        <f t="shared" ref="AS6:AS7" si="26">IF(ISERROR(AW6*AR6),"",AW6*AR6)</f>
        <v>0</v>
      </c>
      <c r="AT6" s="54">
        <f t="shared" si="18"/>
        <v>0</v>
      </c>
      <c r="AU6" s="56">
        <f t="shared" ref="AU6:AU7" si="27">IF(ISERROR(AI6+AT6),"",AI6+AT6)</f>
        <v>18.357201998001997</v>
      </c>
      <c r="AV6" s="57">
        <f t="shared" ref="AV6:AV7" si="28">IF(ISERROR((AW6-AU6)/AW6),"",(AW6-AU6)/AW6)</f>
        <v>0</v>
      </c>
      <c r="AW6" s="56">
        <f t="shared" ref="AW6:AW7" si="29">AI6</f>
        <v>18.357201998001997</v>
      </c>
      <c r="AX6" s="58">
        <f t="shared" si="19"/>
        <v>47.2425</v>
      </c>
      <c r="AY6" s="54">
        <v>62.99</v>
      </c>
      <c r="AZ6" s="55">
        <v>0.25</v>
      </c>
      <c r="BA6" s="51">
        <v>135</v>
      </c>
    </row>
    <row r="7" spans="1:53" ht="62.45" customHeight="1" x14ac:dyDescent="0.25">
      <c r="A7" s="41">
        <v>3</v>
      </c>
      <c r="B7" s="59"/>
      <c r="C7" s="43" t="s">
        <v>89</v>
      </c>
      <c r="D7" s="44" t="s">
        <v>67</v>
      </c>
      <c r="E7" s="44"/>
      <c r="F7" s="44" t="s">
        <v>55</v>
      </c>
      <c r="G7" s="16" t="s">
        <v>68</v>
      </c>
      <c r="H7" s="45" t="s">
        <v>57</v>
      </c>
      <c r="I7" s="44" t="s">
        <v>90</v>
      </c>
      <c r="J7" s="44" t="s">
        <v>86</v>
      </c>
      <c r="K7" s="44" t="s">
        <v>71</v>
      </c>
      <c r="L7" s="44" t="s">
        <v>78</v>
      </c>
      <c r="M7" s="44" t="s">
        <v>84</v>
      </c>
      <c r="N7" s="46" t="s">
        <v>91</v>
      </c>
      <c r="O7" s="46"/>
      <c r="P7" s="44" t="s">
        <v>64</v>
      </c>
      <c r="Q7" s="44">
        <f>Q4</f>
        <v>122.2</v>
      </c>
      <c r="R7" s="47">
        <v>7.7</v>
      </c>
      <c r="S7" s="48">
        <f t="shared" si="20"/>
        <v>15.870129870129871</v>
      </c>
      <c r="T7" s="48">
        <f t="shared" si="21"/>
        <v>15.870129870129871</v>
      </c>
      <c r="U7" s="49"/>
      <c r="V7" s="44" t="s">
        <v>65</v>
      </c>
      <c r="W7" s="50">
        <v>42</v>
      </c>
      <c r="X7" s="50">
        <v>32</v>
      </c>
      <c r="Y7" s="50">
        <v>50</v>
      </c>
      <c r="Z7" s="47">
        <v>9</v>
      </c>
      <c r="AA7" s="51">
        <v>3</v>
      </c>
      <c r="AB7" s="52">
        <f>IF(W7="","",W7*X7*Y7/1000000)</f>
        <v>6.7199999999999996E-2</v>
      </c>
      <c r="AC7" s="51">
        <f t="shared" si="23"/>
        <v>2901.7857142857147</v>
      </c>
      <c r="AD7" s="53">
        <v>4000</v>
      </c>
      <c r="AE7" s="54">
        <f t="shared" si="24"/>
        <v>1.3784615384615382</v>
      </c>
      <c r="AF7" s="44" t="s">
        <v>66</v>
      </c>
      <c r="AG7" s="55">
        <v>0.22800000000000001</v>
      </c>
      <c r="AH7" s="54">
        <f t="shared" si="25"/>
        <v>3.6183896103896105</v>
      </c>
      <c r="AI7" s="54">
        <f>IF(ISERROR(T7+AE7+AH7),"",T7+AE7+AH7)</f>
        <v>20.866981018981019</v>
      </c>
      <c r="AJ7" s="55">
        <v>0</v>
      </c>
      <c r="AK7" s="54">
        <f t="shared" si="15"/>
        <v>0</v>
      </c>
      <c r="AL7" s="55">
        <v>0</v>
      </c>
      <c r="AM7" s="54">
        <f t="shared" si="16"/>
        <v>0</v>
      </c>
      <c r="AN7" s="55">
        <v>0</v>
      </c>
      <c r="AO7" s="54">
        <f t="shared" si="17"/>
        <v>0</v>
      </c>
      <c r="AP7" s="54">
        <v>0</v>
      </c>
      <c r="AQ7" s="53">
        <v>0</v>
      </c>
      <c r="AR7" s="55">
        <v>0</v>
      </c>
      <c r="AS7" s="54">
        <f t="shared" si="26"/>
        <v>0</v>
      </c>
      <c r="AT7" s="54">
        <f t="shared" si="18"/>
        <v>0</v>
      </c>
      <c r="AU7" s="56">
        <f t="shared" si="27"/>
        <v>20.866981018981019</v>
      </c>
      <c r="AV7" s="57">
        <f t="shared" si="28"/>
        <v>0</v>
      </c>
      <c r="AW7" s="56">
        <f t="shared" si="29"/>
        <v>20.866981018981019</v>
      </c>
      <c r="AX7" s="58">
        <f t="shared" si="19"/>
        <v>49.492499999999993</v>
      </c>
      <c r="AY7" s="54">
        <v>65.989999999999995</v>
      </c>
      <c r="AZ7" s="55">
        <v>0.25</v>
      </c>
      <c r="BA7" s="51">
        <v>120</v>
      </c>
    </row>
    <row r="8" spans="1:53" ht="62.45" customHeight="1" x14ac:dyDescent="0.25">
      <c r="A8" s="41">
        <v>1</v>
      </c>
      <c r="B8" s="42"/>
      <c r="C8" s="43" t="s">
        <v>53</v>
      </c>
      <c r="D8" s="44" t="s">
        <v>54</v>
      </c>
      <c r="E8" s="44"/>
      <c r="F8" s="44" t="s">
        <v>55</v>
      </c>
      <c r="G8" s="16" t="s">
        <v>56</v>
      </c>
      <c r="H8" s="45" t="s">
        <v>57</v>
      </c>
      <c r="I8" s="44" t="s">
        <v>70</v>
      </c>
      <c r="J8" s="44" t="s">
        <v>59</v>
      </c>
      <c r="K8" s="44" t="s">
        <v>71</v>
      </c>
      <c r="L8" s="44" t="s">
        <v>61</v>
      </c>
      <c r="M8" s="44" t="s">
        <v>92</v>
      </c>
      <c r="N8" s="46" t="s">
        <v>93</v>
      </c>
      <c r="O8" s="46"/>
      <c r="P8" s="44" t="s">
        <v>64</v>
      </c>
      <c r="Q8" s="44">
        <f>Q5</f>
        <v>85.6</v>
      </c>
      <c r="R8" s="47">
        <v>7.7</v>
      </c>
      <c r="S8" s="48">
        <f>IF(ISERROR(Q8/R8),"",Q8/R8)</f>
        <v>11.116883116883116</v>
      </c>
      <c r="T8" s="48">
        <f>S8</f>
        <v>11.116883116883116</v>
      </c>
      <c r="U8" s="49"/>
      <c r="V8" s="44" t="s">
        <v>65</v>
      </c>
      <c r="W8" s="50">
        <v>42</v>
      </c>
      <c r="X8" s="50">
        <v>32</v>
      </c>
      <c r="Y8" s="50">
        <v>38</v>
      </c>
      <c r="Z8" s="47">
        <v>5.5</v>
      </c>
      <c r="AA8" s="51">
        <v>3</v>
      </c>
      <c r="AB8" s="52">
        <f>IF(W8="","",W8*X8*Y8/1000000)</f>
        <v>5.1071999999999999E-2</v>
      </c>
      <c r="AC8" s="51">
        <f>IF(AA8="","",65/AB8*AA8)</f>
        <v>3818.1390977443612</v>
      </c>
      <c r="AD8" s="53">
        <v>4000</v>
      </c>
      <c r="AE8" s="54">
        <f>IF(ISERROR(AD8/AC8),"",AD8/AC8)</f>
        <v>1.0476307692307691</v>
      </c>
      <c r="AF8" s="44" t="s">
        <v>66</v>
      </c>
      <c r="AG8" s="55">
        <v>0.22800000000000001</v>
      </c>
      <c r="AH8" s="54">
        <f>IF(ISERROR(S8*AG8),"",S8*AG8)</f>
        <v>2.5346493506493504</v>
      </c>
      <c r="AI8" s="54">
        <f>IF(ISERROR(T8+AE8+AH8),"",T8+AE8+AH8)</f>
        <v>14.699163236763237</v>
      </c>
      <c r="AJ8" s="55">
        <v>0</v>
      </c>
      <c r="AK8" s="54">
        <f t="shared" ref="AK8:AK10" si="30">IF(ISERROR(AW8*AJ8),"",AW8*AJ8)</f>
        <v>0</v>
      </c>
      <c r="AL8" s="55">
        <v>0</v>
      </c>
      <c r="AM8" s="54">
        <f t="shared" ref="AM8:AM10" si="31">IF(ISERROR(AW8*AL8),"",AW8*AL8)</f>
        <v>0</v>
      </c>
      <c r="AN8" s="55">
        <v>0</v>
      </c>
      <c r="AO8" s="54">
        <f t="shared" ref="AO8:AO10" si="32">IF(ISERROR(AW8*AN8),"",AW8*AN8)</f>
        <v>0</v>
      </c>
      <c r="AP8" s="54">
        <v>0</v>
      </c>
      <c r="AQ8" s="53">
        <v>0</v>
      </c>
      <c r="AR8" s="55">
        <v>0</v>
      </c>
      <c r="AS8" s="54">
        <f>IF(ISERROR(AW8*AR8),"",AW8*AR8)</f>
        <v>0</v>
      </c>
      <c r="AT8" s="54">
        <f t="shared" ref="AT8:AT10" si="33">IF(ISERROR(AK8+AM8+AO8+AP8+AS8),"",AK8+AM8+AO8+AP8+AS8)</f>
        <v>0</v>
      </c>
      <c r="AU8" s="56">
        <f>AI8+AT8</f>
        <v>14.699163236763237</v>
      </c>
      <c r="AV8" s="57">
        <f>IF(ISERROR((AW8-AU8)/AW8),"",(AW8-AU8)/AW8)</f>
        <v>0</v>
      </c>
      <c r="AW8" s="56">
        <f>AI8</f>
        <v>14.699163236763237</v>
      </c>
      <c r="AX8" s="58">
        <f t="shared" ref="AX8:AX10" si="34">IF(ISERROR(AY8*(1-AZ8)),"",AY8*(1-AZ8))</f>
        <v>37.4925</v>
      </c>
      <c r="AY8" s="54">
        <v>49.99</v>
      </c>
      <c r="AZ8" s="55">
        <v>0.25</v>
      </c>
      <c r="BA8" s="51">
        <v>45</v>
      </c>
    </row>
    <row r="9" spans="1:53" ht="62.45" customHeight="1" x14ac:dyDescent="0.25">
      <c r="A9" s="41">
        <v>2</v>
      </c>
      <c r="B9" s="59"/>
      <c r="C9" s="43" t="s">
        <v>89</v>
      </c>
      <c r="D9" s="44" t="s">
        <v>67</v>
      </c>
      <c r="E9" s="44"/>
      <c r="F9" s="44" t="s">
        <v>55</v>
      </c>
      <c r="G9" s="16" t="s">
        <v>56</v>
      </c>
      <c r="H9" s="45" t="s">
        <v>69</v>
      </c>
      <c r="I9" s="44" t="s">
        <v>90</v>
      </c>
      <c r="J9" s="44" t="s">
        <v>59</v>
      </c>
      <c r="K9" s="44" t="s">
        <v>71</v>
      </c>
      <c r="L9" s="44" t="s">
        <v>94</v>
      </c>
      <c r="M9" s="44" t="s">
        <v>92</v>
      </c>
      <c r="N9" s="46" t="s">
        <v>95</v>
      </c>
      <c r="O9" s="46"/>
      <c r="P9" s="44" t="s">
        <v>64</v>
      </c>
      <c r="Q9" s="44">
        <f>Q6</f>
        <v>107.5</v>
      </c>
      <c r="R9" s="47">
        <v>7.7</v>
      </c>
      <c r="S9" s="48">
        <f t="shared" ref="S9:S10" si="35">IF(ISERROR(Q9/R9),"",Q9/R9)</f>
        <v>13.961038961038961</v>
      </c>
      <c r="T9" s="48">
        <f t="shared" ref="T9:T10" si="36">S9</f>
        <v>13.961038961038961</v>
      </c>
      <c r="U9" s="49"/>
      <c r="V9" s="44" t="s">
        <v>65</v>
      </c>
      <c r="W9" s="50">
        <v>42</v>
      </c>
      <c r="X9" s="50">
        <v>32</v>
      </c>
      <c r="Y9" s="50">
        <v>44</v>
      </c>
      <c r="Z9" s="47">
        <v>7.7</v>
      </c>
      <c r="AA9" s="51">
        <v>3</v>
      </c>
      <c r="AB9" s="52">
        <f t="shared" ref="AB9" si="37">IF(W9="","",W9*X9*Y9/1000000)</f>
        <v>5.9136000000000001E-2</v>
      </c>
      <c r="AC9" s="51">
        <f t="shared" ref="AC9:AC10" si="38">IF(AA9="","",65/AB9*AA9)</f>
        <v>3297.4837662337659</v>
      </c>
      <c r="AD9" s="53">
        <v>4000</v>
      </c>
      <c r="AE9" s="54">
        <f t="shared" ref="AE9:AE10" si="39">IF(ISERROR(AD9/AC9),"",AD9/AC9)</f>
        <v>1.2130461538461539</v>
      </c>
      <c r="AF9" s="44" t="s">
        <v>66</v>
      </c>
      <c r="AG9" s="55">
        <v>0.22800000000000001</v>
      </c>
      <c r="AH9" s="54">
        <f t="shared" ref="AH9:AH10" si="40">IF(ISERROR(S9*AG9),"",S9*AG9)</f>
        <v>3.1831168831168832</v>
      </c>
      <c r="AI9" s="54">
        <f>IF(ISERROR(T9+AE9+AH9),"",T9+AE9+AH9)</f>
        <v>18.357201998001997</v>
      </c>
      <c r="AJ9" s="55">
        <v>0</v>
      </c>
      <c r="AK9" s="54">
        <f t="shared" si="30"/>
        <v>0</v>
      </c>
      <c r="AL9" s="55">
        <v>0</v>
      </c>
      <c r="AM9" s="54">
        <f t="shared" si="31"/>
        <v>0</v>
      </c>
      <c r="AN9" s="55">
        <v>0</v>
      </c>
      <c r="AO9" s="54">
        <f t="shared" si="32"/>
        <v>0</v>
      </c>
      <c r="AP9" s="54">
        <v>0</v>
      </c>
      <c r="AQ9" s="53">
        <v>0</v>
      </c>
      <c r="AR9" s="55">
        <v>0</v>
      </c>
      <c r="AS9" s="54">
        <f t="shared" ref="AS9:AS10" si="41">IF(ISERROR(AW9*AR9),"",AW9*AR9)</f>
        <v>0</v>
      </c>
      <c r="AT9" s="54">
        <f t="shared" si="33"/>
        <v>0</v>
      </c>
      <c r="AU9" s="56">
        <f t="shared" ref="AU9:AU10" si="42">IF(ISERROR(AI9+AT9),"",AI9+AT9)</f>
        <v>18.357201998001997</v>
      </c>
      <c r="AV9" s="57">
        <f t="shared" ref="AV9:AV10" si="43">IF(ISERROR((AW9-AU9)/AW9),"",(AW9-AU9)/AW9)</f>
        <v>0</v>
      </c>
      <c r="AW9" s="56">
        <f t="shared" ref="AW9:AW10" si="44">AI9</f>
        <v>18.357201998001997</v>
      </c>
      <c r="AX9" s="58">
        <f t="shared" si="34"/>
        <v>47.2425</v>
      </c>
      <c r="AY9" s="54">
        <v>62.99</v>
      </c>
      <c r="AZ9" s="55">
        <v>0.25</v>
      </c>
      <c r="BA9" s="51">
        <v>135</v>
      </c>
    </row>
    <row r="10" spans="1:53" ht="62.45" customHeight="1" x14ac:dyDescent="0.25">
      <c r="A10" s="41">
        <v>3</v>
      </c>
      <c r="B10" s="60"/>
      <c r="C10" s="43" t="s">
        <v>96</v>
      </c>
      <c r="D10" s="44" t="s">
        <v>67</v>
      </c>
      <c r="E10" s="44"/>
      <c r="F10" s="44" t="s">
        <v>55</v>
      </c>
      <c r="G10" s="16" t="s">
        <v>97</v>
      </c>
      <c r="H10" s="45" t="s">
        <v>69</v>
      </c>
      <c r="I10" s="44" t="s">
        <v>98</v>
      </c>
      <c r="J10" s="44" t="s">
        <v>59</v>
      </c>
      <c r="K10" s="44" t="s">
        <v>71</v>
      </c>
      <c r="L10" s="44" t="s">
        <v>78</v>
      </c>
      <c r="M10" s="44" t="s">
        <v>92</v>
      </c>
      <c r="N10" s="46" t="s">
        <v>99</v>
      </c>
      <c r="O10" s="46"/>
      <c r="P10" s="44" t="s">
        <v>64</v>
      </c>
      <c r="Q10" s="44">
        <f>Q7</f>
        <v>122.2</v>
      </c>
      <c r="R10" s="47">
        <v>7.7</v>
      </c>
      <c r="S10" s="48">
        <f t="shared" si="35"/>
        <v>15.870129870129871</v>
      </c>
      <c r="T10" s="48">
        <f t="shared" si="36"/>
        <v>15.870129870129871</v>
      </c>
      <c r="U10" s="49"/>
      <c r="V10" s="44" t="s">
        <v>65</v>
      </c>
      <c r="W10" s="50">
        <v>42</v>
      </c>
      <c r="X10" s="50">
        <v>32</v>
      </c>
      <c r="Y10" s="50">
        <v>50</v>
      </c>
      <c r="Z10" s="47">
        <v>9</v>
      </c>
      <c r="AA10" s="51">
        <v>3</v>
      </c>
      <c r="AB10" s="52">
        <f>IF(W10="","",W10*X10*Y10/1000000)</f>
        <v>6.7199999999999996E-2</v>
      </c>
      <c r="AC10" s="51">
        <f t="shared" si="38"/>
        <v>2901.7857142857147</v>
      </c>
      <c r="AD10" s="53">
        <v>4000</v>
      </c>
      <c r="AE10" s="54">
        <f t="shared" si="39"/>
        <v>1.3784615384615382</v>
      </c>
      <c r="AF10" s="44" t="s">
        <v>88</v>
      </c>
      <c r="AG10" s="55">
        <v>0.22800000000000001</v>
      </c>
      <c r="AH10" s="54">
        <f t="shared" si="40"/>
        <v>3.6183896103896105</v>
      </c>
      <c r="AI10" s="54">
        <f>IF(ISERROR(T10+AE10+AH10),"",T10+AE10+AH10)</f>
        <v>20.866981018981019</v>
      </c>
      <c r="AJ10" s="55">
        <v>0</v>
      </c>
      <c r="AK10" s="54">
        <f t="shared" si="30"/>
        <v>0</v>
      </c>
      <c r="AL10" s="55">
        <v>0</v>
      </c>
      <c r="AM10" s="54">
        <f t="shared" si="31"/>
        <v>0</v>
      </c>
      <c r="AN10" s="55">
        <v>0</v>
      </c>
      <c r="AO10" s="54">
        <f t="shared" si="32"/>
        <v>0</v>
      </c>
      <c r="AP10" s="54">
        <v>0</v>
      </c>
      <c r="AQ10" s="53">
        <v>0</v>
      </c>
      <c r="AR10" s="55">
        <v>0</v>
      </c>
      <c r="AS10" s="54">
        <f t="shared" si="41"/>
        <v>0</v>
      </c>
      <c r="AT10" s="54">
        <f t="shared" si="33"/>
        <v>0</v>
      </c>
      <c r="AU10" s="56">
        <f t="shared" si="42"/>
        <v>20.866981018981019</v>
      </c>
      <c r="AV10" s="57">
        <f t="shared" si="43"/>
        <v>0</v>
      </c>
      <c r="AW10" s="56">
        <f t="shared" si="44"/>
        <v>20.866981018981019</v>
      </c>
      <c r="AX10" s="58">
        <f t="shared" si="34"/>
        <v>49.492499999999993</v>
      </c>
      <c r="AY10" s="54">
        <v>65.989999999999995</v>
      </c>
      <c r="AZ10" s="55">
        <v>0.25</v>
      </c>
      <c r="BA10" s="51">
        <v>120</v>
      </c>
    </row>
  </sheetData>
  <sheetProtection insertRows="0" deleteRows="0" sort="0"/>
  <protectedRanges>
    <protectedRange sqref="A8:G10 L11:BA188 A2:G4 A5:G7 L2:M10 A11:J188 R2:V10 O2:P10 Z2:BA10" name="Range1"/>
    <protectedRange sqref="K11:K186" name="Range1_1"/>
    <protectedRange sqref="H2:J4 H5:J7 H8:J10" name="Range1_4"/>
    <protectedRange sqref="K2:K4 K5:K7 K8:K10" name="Range1_1_2"/>
    <protectedRange sqref="Q2:Q4 Q5:Q7 Q8:Q10" name="Range1_7"/>
  </protectedRanges>
  <mergeCells count="3">
    <mergeCell ref="B5:B7"/>
    <mergeCell ref="B8:B10"/>
    <mergeCell ref="B2:B4"/>
  </mergeCell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F2:F10</xm:sqref>
        </x14:dataValidation>
        <x14:dataValidation type="list" allowBlank="1" showInputMessage="1" showErrorMessage="1">
          <x14:formula1>
            <xm:f>[1]ValueSelect!#REF!</xm:f>
          </x14:formula1>
          <xm:sqref>E2:E10</xm:sqref>
        </x14:dataValidation>
        <x14:dataValidation type="list" allowBlank="1" showInputMessage="1" showErrorMessage="1">
          <x14:formula1>
            <xm:f>[1]Data!#REF!</xm:f>
          </x14:formula1>
          <xm:sqref>P2:P10</xm:sqref>
        </x14:dataValidation>
        <x14:dataValidation type="list" allowBlank="1" showInputMessage="1" showErrorMessage="1">
          <x14:formula1>
            <xm:f>[1]Data!#REF!</xm:f>
          </x14:formula1>
          <xm:sqref>V2:V10</xm:sqref>
        </x14:dataValidation>
        <x14:dataValidation type="list" allowBlank="1" showInputMessage="1" showErrorMessage="1">
          <x14:formula1>
            <xm:f>[1]ValueSelect!#REF!</xm:f>
          </x14:formula1>
          <xm:sqref>D2:D10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2026-06-04T14:10:57Z</dcterms:created>
  <dcterms:modified xsi:type="dcterms:W3CDTF">2026-06-04T14:11:29Z</dcterms:modified>
</cp:coreProperties>
</file>