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2C10AEB3-60D7-484E-9C0C-D075AE7058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iterateDelta="1E-4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4" i="5" l="1"/>
  <c r="AP4" i="5"/>
  <c r="AN4" i="5"/>
  <c r="AM4" i="5"/>
  <c r="AK4" i="5"/>
  <c r="AI4" i="5"/>
  <c r="AF4" i="5"/>
  <c r="Z4" i="5"/>
  <c r="AA4" i="5" s="1"/>
  <c r="AC4" i="5" s="1"/>
  <c r="AN3" i="5"/>
  <c r="AN2" i="5"/>
  <c r="AW2" i="5"/>
  <c r="AW3" i="5"/>
  <c r="AP2" i="5"/>
  <c r="AP3" i="5"/>
  <c r="AM2" i="5"/>
  <c r="AM3" i="5"/>
  <c r="AK2" i="5"/>
  <c r="AK3" i="5"/>
  <c r="AI2" i="5"/>
  <c r="AI3" i="5"/>
  <c r="AF2" i="5"/>
  <c r="AF3" i="5"/>
  <c r="Z2" i="5"/>
  <c r="AA2" i="5" s="1"/>
  <c r="AC2" i="5" s="1"/>
  <c r="Z3" i="5"/>
  <c r="AA3" i="5" s="1"/>
  <c r="AC3" i="5" s="1"/>
  <c r="AG3" i="5" s="1"/>
  <c r="AQ2" i="5" l="1"/>
  <c r="AG4" i="5"/>
  <c r="AG2" i="5"/>
  <c r="AR2" i="5" s="1"/>
  <c r="AS2" i="5" s="1"/>
  <c r="AQ4" i="5"/>
  <c r="AQ3" i="5"/>
  <c r="AR3" i="5" s="1"/>
  <c r="AS3" i="5" s="1"/>
  <c r="AR4" i="5" l="1"/>
  <c r="AS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00000000-0006-0000-0100-000001000000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00000000-0006-0000-0100-000003000000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00000000-0006-0000-0100-000007000000}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 xr:uid="{00000000-0006-0000-0100-000008000000}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 xr:uid="{00000000-0006-0000-0100-000009000000}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 xr:uid="{00000000-0006-0000-0100-00000A000000}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 xr:uid="{00000000-0006-0000-0100-00000B000000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 xr:uid="{00000000-0006-0000-0100-00000C000000}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 xr:uid="{00000000-0006-0000-0100-00000D000000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 xr:uid="{00000000-0006-0000-0100-00000E000000}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 xr:uid="{00000000-0006-0000-0100-00000F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 xr:uid="{00000000-0006-0000-0100-000010000000}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 xr:uid="{00000000-0006-0000-0100-000011000000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<sst xmlns="http://schemas.openxmlformats.org/spreadsheetml/2006/main" count="89" uniqueCount="66">
  <si>
    <t>Brand</t>
  </si>
  <si>
    <t>Package Type</t>
  </si>
  <si>
    <t>Licensor</t>
  </si>
  <si>
    <t>Normal</t>
  </si>
  <si>
    <t>Madison Park</t>
  </si>
  <si>
    <t>Opacity</t>
  </si>
  <si>
    <t>Light Filtering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</si>
  <si>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</si>
  <si>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</si>
  <si>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</si>
  <si>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</si>
  <si>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</si>
  <si>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</si>
  <si>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</si>
  <si>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</si>
  <si>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</si>
  <si>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</si>
  <si>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</si>
  <si>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</si>
  <si>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</si>
  <si>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</si>
  <si>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</si>
  <si>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</si>
  <si>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</si>
  <si>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</si>
  <si>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</si>
  <si>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</si>
  <si>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</si>
  <si>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</si>
  <si>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</si>
  <si>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</si>
  <si>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</si>
  <si>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</si>
  <si>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</si>
  <si>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</si>
  <si>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</si>
  <si>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</si>
  <si>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</si>
  <si>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</si>
  <si>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</si>
  <si>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</si>
  <si>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</si>
  <si>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</si>
  <si>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</si>
  <si>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</si>
  <si>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</si>
  <si>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</si>
  <si>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</si>
  <si>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</si>
  <si>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JLA Standard Price</t>
  </si>
  <si>
    <t>UCCPM Price (Formula)</t>
  </si>
  <si>
    <t>Material-Short</t>
  </si>
  <si>
    <t>Dropship Charge</t>
    <phoneticPr fontId="8" type="noConversion"/>
  </si>
  <si>
    <t>WINDOW PANEL</t>
    <phoneticPr fontId="8" type="noConversion"/>
  </si>
  <si>
    <t>Pair</t>
    <phoneticPr fontId="8" type="noConversion"/>
  </si>
  <si>
    <t>6303.92.2010</t>
    <phoneticPr fontId="8" type="noConversion"/>
  </si>
  <si>
    <t>Emery|Emery|Emery</t>
  </si>
  <si>
    <t>95%Polyester,5% Linen, solid</t>
    <phoneticPr fontId="8" type="noConversion"/>
  </si>
  <si>
    <t>2 Window Panel 40"W x 96"L (2)</t>
    <phoneticPr fontId="8" type="noConversion"/>
  </si>
  <si>
    <t>2 Window Panel 40"W x 108"L (2)</t>
    <phoneticPr fontId="8" type="noConversion"/>
  </si>
  <si>
    <t>White</t>
    <phoneticPr fontId="8" type="noConversion"/>
  </si>
  <si>
    <t>Ivory</t>
  </si>
  <si>
    <t>Emery|Emery|Emery</t>
    <phoneticPr fontId="8" type="noConversion"/>
  </si>
  <si>
    <t xml:space="preserve">95%Polyester,5% Linen Window Panel </t>
    <phoneticPr fontId="8" type="noConversion"/>
  </si>
  <si>
    <t xml:space="preserve">Emery Window Panel </t>
    <phoneticPr fontId="8" type="noConversion"/>
  </si>
  <si>
    <t>300gsm poly linen , no liner, with 7 pinch pleat per pc, 16 rings / hooks in separate bag, 7 back tabs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</si>
</sst>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"/>
    <numFmt numFmtId="179" formatCode="0.000000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0" fillId="6" borderId="1" xfId="0" applyFill="1" applyBorder="1" applyAlignment="1">
      <alignment wrapText="1"/>
    </xf>
  </cellXfs>
  <cellStyles count="6">
    <cellStyle name="Normal 2" xfId="4" xr:uid="{00000000-0005-0000-0000-000000000000}"/>
    <cellStyle name="Normal 2 18 2" xfId="1" xr:uid="{00000000-0005-0000-0000-000001000000}"/>
    <cellStyle name="Percent 2" xfId="5" xr:uid="{00000000-0005-0000-0000-000002000000}"/>
    <cellStyle name="Style 1" xfId="3" xr:uid="{00000000-0005-0000-0000-000003000000}"/>
    <cellStyle name="常规" xfId="0" builtinId="0"/>
    <cellStyle name="样式 1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4"/>
  <sheetViews>
    <sheetView tabSelected="1" topLeftCell="N1" zoomScale="85" zoomScaleNormal="85" workbookViewId="0">
      <selection activeCell="AK5" sqref="AK5"/>
    </sheetView>
  </sheetViews>
  <sheetFormatPr defaultColWidth="9.140625" defaultRowHeight="15" x14ac:dyDescent="0.25"/>
  <cols>
    <col min="1" max="1" width="10.140625" style="2" customWidth="1"/>
    <col min="2" max="2" width="7.140625" style="1" customWidth="1"/>
    <col min="3" max="3" width="8.42578125" style="1" customWidth="1"/>
    <col min="4" max="4" width="14.42578125" style="1" customWidth="1"/>
    <col min="5" max="5" width="12.5703125" style="1" customWidth="1"/>
    <col min="6" max="6" width="17.85546875" style="1" customWidth="1"/>
    <col min="7" max="7" width="21.42578125" style="1" customWidth="1"/>
    <col min="8" max="8" width="40.140625" style="1" customWidth="1"/>
    <col min="9" max="9" width="28.7109375" style="1" customWidth="1"/>
    <col min="10" max="10" width="30.42578125" style="1" customWidth="1"/>
    <col min="11" max="11" width="30.85546875" style="43" customWidth="1"/>
    <col min="12" max="12" width="17.85546875" style="1" customWidth="1"/>
    <col min="13" max="13" width="38.7109375" style="1" customWidth="1"/>
    <col min="14" max="14" width="9.42578125" style="1" customWidth="1"/>
    <col min="15" max="16" width="18.42578125" style="1" customWidth="1"/>
    <col min="17" max="17" width="16.85546875" style="1" bestFit="1" customWidth="1"/>
    <col min="18" max="18" width="9.85546875" style="3" customWidth="1"/>
    <col min="19" max="19" width="11.140625" style="5" customWidth="1"/>
    <col min="20" max="20" width="9.42578125" style="1" customWidth="1"/>
    <col min="21" max="21" width="11" style="38" customWidth="1"/>
    <col min="22" max="22" width="13.140625" style="38" customWidth="1"/>
    <col min="23" max="23" width="11.140625" style="38" customWidth="1"/>
    <col min="24" max="24" width="12.85546875" style="3" customWidth="1"/>
    <col min="25" max="25" width="9.42578125" style="4" customWidth="1"/>
    <col min="26" max="26" width="13" style="41" customWidth="1"/>
    <col min="27" max="27" width="14.140625" style="4" customWidth="1"/>
    <col min="28" max="28" width="13.85546875" style="1" customWidth="1"/>
    <col min="29" max="29" width="13.85546875" style="5" customWidth="1"/>
    <col min="30" max="30" width="12.570312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 x14ac:dyDescent="0.25">
      <c r="A1" s="8" t="s">
        <v>7</v>
      </c>
      <c r="B1" s="8" t="s">
        <v>8</v>
      </c>
      <c r="C1" s="9" t="s">
        <v>9</v>
      </c>
      <c r="D1" s="10" t="s">
        <v>0</v>
      </c>
      <c r="E1" s="10" t="s">
        <v>2</v>
      </c>
      <c r="F1" s="11" t="s">
        <v>10</v>
      </c>
      <c r="G1" s="9" t="s">
        <v>11</v>
      </c>
      <c r="H1" s="12" t="s">
        <v>12</v>
      </c>
      <c r="I1" s="13" t="s">
        <v>13</v>
      </c>
      <c r="J1" s="12" t="s">
        <v>14</v>
      </c>
      <c r="K1" s="13" t="s">
        <v>51</v>
      </c>
      <c r="L1" s="9" t="s">
        <v>5</v>
      </c>
      <c r="M1" s="12" t="s">
        <v>15</v>
      </c>
      <c r="N1" s="12" t="s">
        <v>16</v>
      </c>
      <c r="O1" s="9" t="s">
        <v>17</v>
      </c>
      <c r="P1" s="9" t="s">
        <v>18</v>
      </c>
      <c r="Q1" s="13" t="s">
        <v>19</v>
      </c>
      <c r="R1" s="14" t="s">
        <v>50</v>
      </c>
      <c r="S1" s="15" t="s">
        <v>20</v>
      </c>
      <c r="T1" s="16" t="s">
        <v>1</v>
      </c>
      <c r="U1" s="39" t="s">
        <v>21</v>
      </c>
      <c r="V1" s="39" t="s">
        <v>22</v>
      </c>
      <c r="W1" s="39" t="s">
        <v>23</v>
      </c>
      <c r="X1" s="17" t="s">
        <v>24</v>
      </c>
      <c r="Y1" s="18" t="s">
        <v>25</v>
      </c>
      <c r="Z1" s="42" t="s">
        <v>26</v>
      </c>
      <c r="AA1" s="19" t="s">
        <v>27</v>
      </c>
      <c r="AB1" s="8" t="s">
        <v>28</v>
      </c>
      <c r="AC1" s="20" t="s">
        <v>29</v>
      </c>
      <c r="AD1" s="8" t="s">
        <v>30</v>
      </c>
      <c r="AE1" s="21" t="s">
        <v>31</v>
      </c>
      <c r="AF1" s="20" t="s">
        <v>32</v>
      </c>
      <c r="AG1" s="20" t="s">
        <v>33</v>
      </c>
      <c r="AH1" s="21" t="s">
        <v>34</v>
      </c>
      <c r="AI1" s="20" t="s">
        <v>35</v>
      </c>
      <c r="AJ1" s="21" t="s">
        <v>36</v>
      </c>
      <c r="AK1" s="20" t="s">
        <v>37</v>
      </c>
      <c r="AL1" s="21" t="s">
        <v>38</v>
      </c>
      <c r="AM1" s="20" t="s">
        <v>39</v>
      </c>
      <c r="AN1" s="20" t="s">
        <v>52</v>
      </c>
      <c r="AO1" s="22" t="s">
        <v>40</v>
      </c>
      <c r="AP1" s="20" t="s">
        <v>41</v>
      </c>
      <c r="AQ1" s="20" t="s">
        <v>42</v>
      </c>
      <c r="AR1" s="23" t="s">
        <v>43</v>
      </c>
      <c r="AS1" s="24" t="s">
        <v>44</v>
      </c>
      <c r="AT1" s="7" t="s">
        <v>49</v>
      </c>
      <c r="AU1" s="24" t="s">
        <v>45</v>
      </c>
      <c r="AV1" s="25" t="s">
        <v>46</v>
      </c>
      <c r="AW1" s="24" t="s">
        <v>47</v>
      </c>
      <c r="AX1" s="18" t="s">
        <v>48</v>
      </c>
    </row>
    <row r="2" spans="1:50" ht="14.45" customHeight="1" x14ac:dyDescent="0.25">
      <c r="A2" s="26">
        <v>1</v>
      </c>
      <c r="B2" s="27"/>
      <c r="C2" s="27"/>
      <c r="D2" s="27" t="s">
        <v>4</v>
      </c>
      <c r="E2" s="27"/>
      <c r="F2" s="44" t="s">
        <v>53</v>
      </c>
      <c r="G2" s="44" t="s">
        <v>62</v>
      </c>
      <c r="H2" s="44" t="s">
        <v>63</v>
      </c>
      <c r="I2" s="44" t="s">
        <v>64</v>
      </c>
      <c r="J2" s="44" t="s">
        <v>65</v>
      </c>
      <c r="K2" s="44" t="s">
        <v>57</v>
      </c>
      <c r="L2" s="44" t="s">
        <v>6</v>
      </c>
      <c r="M2" s="44" t="s">
        <v>58</v>
      </c>
      <c r="N2" s="44" t="s">
        <v>60</v>
      </c>
      <c r="O2" s="46"/>
      <c r="P2" s="47"/>
      <c r="Q2" s="44" t="s">
        <v>54</v>
      </c>
      <c r="R2" s="28"/>
      <c r="S2" s="29">
        <v>12.4</v>
      </c>
      <c r="T2" s="27" t="s">
        <v>3</v>
      </c>
      <c r="U2" s="40">
        <v>40.6</v>
      </c>
      <c r="V2" s="40">
        <v>30.9</v>
      </c>
      <c r="W2" s="40">
        <v>30</v>
      </c>
      <c r="X2" s="30">
        <v>6</v>
      </c>
      <c r="Y2" s="31">
        <v>4</v>
      </c>
      <c r="Z2" s="45">
        <f t="shared" ref="Z2:Z3" si="0">IF(U2="","",U2*V2*W2/1000000)</f>
        <v>3.7636000000000003E-2</v>
      </c>
      <c r="AA2" s="32">
        <f t="shared" ref="AA2:AA3" si="1">IF(Y2="","",67/Z2*Y2)</f>
        <v>7121</v>
      </c>
      <c r="AB2" s="27">
        <v>3800</v>
      </c>
      <c r="AC2" s="33">
        <f t="shared" ref="AC2:AC3" si="2">IF(ISERROR(AB2/AA2),"",AB2/AA2)</f>
        <v>0.53</v>
      </c>
      <c r="AD2" s="44" t="s">
        <v>55</v>
      </c>
      <c r="AE2" s="34">
        <v>0.28799999999999998</v>
      </c>
      <c r="AF2" s="33">
        <f t="shared" ref="AF2:AF3" si="3">IF(ISERROR(S2*AE2),"",S2*AE2)</f>
        <v>3.57</v>
      </c>
      <c r="AG2" s="33">
        <f t="shared" ref="AG2:AG3" si="4">IF(ISERROR(S2+AC2+AF2),"",S2+AC2+AF2)</f>
        <v>16.5</v>
      </c>
      <c r="AH2" s="34">
        <v>0.1</v>
      </c>
      <c r="AI2" s="33">
        <f t="shared" ref="AI2:AI3" si="5">IF(ISERROR(AT2*AH2),"",AT2*AH2)</f>
        <v>3.88</v>
      </c>
      <c r="AJ2" s="34">
        <v>0.1</v>
      </c>
      <c r="AK2" s="33">
        <f t="shared" ref="AK2:AK3" si="6">IF(ISERROR(AT2*AJ2),"",AT2*AJ2)</f>
        <v>3.88</v>
      </c>
      <c r="AL2" s="34">
        <v>0.1</v>
      </c>
      <c r="AM2" s="33">
        <f t="shared" ref="AM2:AM3" si="7">IF(ISERROR(AT2*AL2),"",AT2*AL2)</f>
        <v>3.88</v>
      </c>
      <c r="AN2" s="33">
        <f t="shared" ref="AN2:AN3" si="8">IF((AU2-AT2)&lt;1.5,1.5-(AU2-AT2),0)</f>
        <v>0</v>
      </c>
      <c r="AO2" s="34">
        <v>8.43E-2</v>
      </c>
      <c r="AP2" s="33">
        <f t="shared" ref="AP2:AP3" si="9">IF(ISERROR(AT2*AO2),"",AT2*AO2)</f>
        <v>3.27</v>
      </c>
      <c r="AQ2" s="33">
        <f t="shared" ref="AQ2:AQ3" si="10">IF(ISERROR(AI2+AK2+AM2+AN2+AP2),"",AI2+AK2+AM2+AN2+AP2)</f>
        <v>14.91</v>
      </c>
      <c r="AR2" s="33">
        <f t="shared" ref="AR2:AR3" si="11">IF(ISERROR(AG2+AQ2),"",AG2+AQ2)</f>
        <v>31.41</v>
      </c>
      <c r="AS2" s="35">
        <f t="shared" ref="AS2:AS3" si="12">IF(ISERROR((AT2-AR2)/AT2),"",(AT2-AR2)/AT2)</f>
        <v>0.18940000000000001</v>
      </c>
      <c r="AT2" s="36">
        <v>38.75</v>
      </c>
      <c r="AU2" s="33">
        <v>40.69</v>
      </c>
      <c r="AV2" s="36">
        <v>82.99</v>
      </c>
      <c r="AW2" s="35">
        <f t="shared" ref="AW2:AW3" si="13">IF(ISERROR((AV2-AU2)/AV2),"",(AV2-AU2)/AV2)</f>
        <v>0.50970000000000004</v>
      </c>
      <c r="AX2" s="37"/>
    </row>
    <row r="3" spans="1:50" ht="14.45" customHeight="1" x14ac:dyDescent="0.25">
      <c r="A3" s="26">
        <v>2</v>
      </c>
      <c r="B3" s="27"/>
      <c r="C3" s="27"/>
      <c r="D3" s="27" t="s">
        <v>4</v>
      </c>
      <c r="E3" s="27"/>
      <c r="F3" s="44" t="s">
        <v>53</v>
      </c>
      <c r="G3" s="44" t="s">
        <v>56</v>
      </c>
      <c r="H3" s="44" t="s">
        <v>63</v>
      </c>
      <c r="I3" s="44" t="s">
        <v>64</v>
      </c>
      <c r="J3" s="44" t="s">
        <v>65</v>
      </c>
      <c r="K3" s="44" t="s">
        <v>57</v>
      </c>
      <c r="L3" s="27" t="s">
        <v>6</v>
      </c>
      <c r="M3" s="44" t="s">
        <v>58</v>
      </c>
      <c r="N3" s="44" t="s">
        <v>61</v>
      </c>
      <c r="O3" s="47"/>
      <c r="P3" s="47"/>
      <c r="Q3" s="44" t="s">
        <v>54</v>
      </c>
      <c r="R3" s="28"/>
      <c r="S3" s="29">
        <v>12.4</v>
      </c>
      <c r="T3" s="27" t="s">
        <v>3</v>
      </c>
      <c r="U3" s="40">
        <v>40.6</v>
      </c>
      <c r="V3" s="40">
        <v>30.9</v>
      </c>
      <c r="W3" s="40">
        <v>30</v>
      </c>
      <c r="X3" s="30">
        <v>7</v>
      </c>
      <c r="Y3" s="31">
        <v>4</v>
      </c>
      <c r="Z3" s="45">
        <f t="shared" si="0"/>
        <v>3.7636000000000003E-2</v>
      </c>
      <c r="AA3" s="32">
        <f t="shared" si="1"/>
        <v>7121</v>
      </c>
      <c r="AB3" s="27">
        <v>3800</v>
      </c>
      <c r="AC3" s="33">
        <f t="shared" si="2"/>
        <v>0.53</v>
      </c>
      <c r="AD3" s="44" t="s">
        <v>55</v>
      </c>
      <c r="AE3" s="34">
        <v>0.28799999999999998</v>
      </c>
      <c r="AF3" s="33">
        <f t="shared" si="3"/>
        <v>3.57</v>
      </c>
      <c r="AG3" s="33">
        <f t="shared" si="4"/>
        <v>16.5</v>
      </c>
      <c r="AH3" s="34">
        <v>0.1</v>
      </c>
      <c r="AI3" s="33">
        <f t="shared" si="5"/>
        <v>3.88</v>
      </c>
      <c r="AJ3" s="34">
        <v>0.1</v>
      </c>
      <c r="AK3" s="33">
        <f t="shared" si="6"/>
        <v>3.88</v>
      </c>
      <c r="AL3" s="34">
        <v>0.1</v>
      </c>
      <c r="AM3" s="33">
        <f t="shared" si="7"/>
        <v>3.88</v>
      </c>
      <c r="AN3" s="33">
        <f t="shared" si="8"/>
        <v>0</v>
      </c>
      <c r="AO3" s="34">
        <v>8.43E-2</v>
      </c>
      <c r="AP3" s="33">
        <f t="shared" si="9"/>
        <v>3.27</v>
      </c>
      <c r="AQ3" s="33">
        <f t="shared" si="10"/>
        <v>14.91</v>
      </c>
      <c r="AR3" s="33">
        <f t="shared" si="11"/>
        <v>31.41</v>
      </c>
      <c r="AS3" s="35">
        <f t="shared" si="12"/>
        <v>0.18940000000000001</v>
      </c>
      <c r="AT3" s="36">
        <v>38.75</v>
      </c>
      <c r="AU3" s="33">
        <v>40.69</v>
      </c>
      <c r="AV3" s="36">
        <v>82.99</v>
      </c>
      <c r="AW3" s="35">
        <f t="shared" si="13"/>
        <v>0.50970000000000004</v>
      </c>
      <c r="AX3" s="37"/>
    </row>
    <row r="4" spans="1:50" ht="14.45" customHeight="1" x14ac:dyDescent="0.25">
      <c r="A4" s="26">
        <v>3</v>
      </c>
      <c r="B4" s="27"/>
      <c r="C4" s="27"/>
      <c r="D4" s="27" t="s">
        <v>4</v>
      </c>
      <c r="E4" s="27"/>
      <c r="F4" s="44" t="s">
        <v>53</v>
      </c>
      <c r="G4" s="44" t="s">
        <v>56</v>
      </c>
      <c r="H4" s="44" t="s">
        <v>63</v>
      </c>
      <c r="I4" s="44" t="s">
        <v>64</v>
      </c>
      <c r="J4" s="44" t="s">
        <v>65</v>
      </c>
      <c r="K4" s="44" t="s">
        <v>57</v>
      </c>
      <c r="L4" s="27" t="s">
        <v>6</v>
      </c>
      <c r="M4" s="44" t="s">
        <v>59</v>
      </c>
      <c r="N4" s="44" t="s">
        <v>61</v>
      </c>
      <c r="O4" s="47"/>
      <c r="P4" s="47"/>
      <c r="Q4" s="44" t="s">
        <v>54</v>
      </c>
      <c r="R4" s="28"/>
      <c r="S4" s="29">
        <v>13.46</v>
      </c>
      <c r="T4" s="27" t="s">
        <v>3</v>
      </c>
      <c r="U4" s="40">
        <v>45</v>
      </c>
      <c r="V4" s="40">
        <v>32.5</v>
      </c>
      <c r="W4" s="40">
        <v>43.5</v>
      </c>
      <c r="X4" s="30">
        <v>8</v>
      </c>
      <c r="Y4" s="31">
        <v>4</v>
      </c>
      <c r="Z4" s="45">
        <f t="shared" ref="Z4" si="14">IF(U4="","",U4*V4*W4/1000000)</f>
        <v>6.3618999999999995E-2</v>
      </c>
      <c r="AA4" s="32">
        <f t="shared" ref="AA4" si="15">IF(Y4="","",67/Z4*Y4)</f>
        <v>4213</v>
      </c>
      <c r="AB4" s="27">
        <v>3800</v>
      </c>
      <c r="AC4" s="33">
        <f t="shared" ref="AC4" si="16">IF(ISERROR(AB4/AA4),"",AB4/AA4)</f>
        <v>0.9</v>
      </c>
      <c r="AD4" s="44" t="s">
        <v>55</v>
      </c>
      <c r="AE4" s="34">
        <v>0.28799999999999998</v>
      </c>
      <c r="AF4" s="33">
        <f t="shared" ref="AF4" si="17">IF(ISERROR(S4*AE4),"",S4*AE4)</f>
        <v>3.88</v>
      </c>
      <c r="AG4" s="33">
        <f t="shared" ref="AG4" si="18">IF(ISERROR(S4+AC4+AF4),"",S4+AC4+AF4)</f>
        <v>18.239999999999998</v>
      </c>
      <c r="AH4" s="34">
        <v>0.1</v>
      </c>
      <c r="AI4" s="33">
        <f t="shared" ref="AI4" si="19">IF(ISERROR(AT4*AH4),"",AT4*AH4)</f>
        <v>4.28</v>
      </c>
      <c r="AJ4" s="34">
        <v>0.1</v>
      </c>
      <c r="AK4" s="33">
        <f t="shared" ref="AK4" si="20">IF(ISERROR(AT4*AJ4),"",AT4*AJ4)</f>
        <v>4.28</v>
      </c>
      <c r="AL4" s="34">
        <v>0.1</v>
      </c>
      <c r="AM4" s="33">
        <f t="shared" ref="AM4" si="21">IF(ISERROR(AT4*AL4),"",AT4*AL4)</f>
        <v>4.28</v>
      </c>
      <c r="AN4" s="33">
        <f t="shared" ref="AN4" si="22">IF((AU4-AT4)&lt;1.5,1.5-(AU4-AT4),0)</f>
        <v>0</v>
      </c>
      <c r="AO4" s="34">
        <v>8.43E-2</v>
      </c>
      <c r="AP4" s="33">
        <f t="shared" ref="AP4" si="23">IF(ISERROR(AT4*AO4),"",AT4*AO4)</f>
        <v>3.6</v>
      </c>
      <c r="AQ4" s="33">
        <f t="shared" ref="AQ4" si="24">IF(ISERROR(AI4+AK4+AM4+AN4+AP4),"",AI4+AK4+AM4+AN4+AP4)</f>
        <v>16.440000000000001</v>
      </c>
      <c r="AR4" s="33">
        <f t="shared" ref="AR4" si="25">IF(ISERROR(AG4+AQ4),"",AG4+AQ4)</f>
        <v>34.68</v>
      </c>
      <c r="AS4" s="35">
        <f t="shared" ref="AS4" si="26">IF(ISERROR((AT4-AR4)/AT4),"",(AT4-AR4)/AT4)</f>
        <v>0.1888</v>
      </c>
      <c r="AT4" s="36">
        <v>42.75</v>
      </c>
      <c r="AU4" s="33">
        <v>44.89</v>
      </c>
      <c r="AV4" s="36">
        <v>92.99</v>
      </c>
      <c r="AW4" s="35">
        <f t="shared" ref="AW4" si="27">IF(ISERROR((AV4-AU4)/AV4),"",(AV4-AU4)/AV4)</f>
        <v>0.51729999999999998</v>
      </c>
      <c r="AX4" s="37"/>
    </row>
  </sheetData>
  <sheetProtection insertRows="0" deleteRows="0" sort="0"/>
  <protectedRanges>
    <protectedRange sqref="AT1 AO1 A5:J143 G2:AX4 L5:AX143 A2:E4" name="Range1"/>
    <protectedRange sqref="K5:K154" name="Range1_1"/>
    <protectedRange sqref="F2:F4" name="Range1_5"/>
  </protectedRanges>
  <phoneticPr fontId="8" type="noConversion"/>
  <pageMargins left="0.7" right="0.7" top="0.75" bottom="0.75" header="0.3" footer="0.3"/>
  <pageSetup paperSize="9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D2:D4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L2:L4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T2:T4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E2:E4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2026-06-05T05:26:14Z</dcterms:modified>
</cp:coreProperties>
</file>