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B9F24B4-9286-47B3-832A-4EC38B5FC7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6" i="5" l="1"/>
  <c r="BB5" i="5"/>
  <c r="BD5" i="5" s="1"/>
  <c r="BB4" i="5"/>
  <c r="BB3" i="5"/>
  <c r="BD3" i="5" s="1"/>
  <c r="BB2" i="5"/>
  <c r="AJ6" i="5"/>
  <c r="BA6" i="5"/>
  <c r="AX6" i="5"/>
  <c r="AZ6" i="5" s="1"/>
  <c r="AZ5" i="5"/>
  <c r="AT5" i="5"/>
  <c r="AQ5" i="5"/>
  <c r="AO5" i="5"/>
  <c r="AM5" i="5"/>
  <c r="AJ5" i="5"/>
  <c r="AC5" i="5"/>
  <c r="AE5" i="5" s="1"/>
  <c r="AG5" i="5" s="1"/>
  <c r="AK5" i="5" s="1"/>
  <c r="AZ3" i="5"/>
  <c r="AT3" i="5"/>
  <c r="AQ3" i="5"/>
  <c r="AO3" i="5"/>
  <c r="AM3" i="5"/>
  <c r="AJ3" i="5"/>
  <c r="AC3" i="5"/>
  <c r="AE3" i="5" s="1"/>
  <c r="AG3" i="5" s="1"/>
  <c r="AK3" i="5" s="1"/>
  <c r="AC6" i="5"/>
  <c r="AE6" i="5" s="1"/>
  <c r="AG6" i="5" s="1"/>
  <c r="AJ2" i="5"/>
  <c r="AU5" i="5" l="1"/>
  <c r="AV5" i="5" s="1"/>
  <c r="AM6" i="5"/>
  <c r="AO6" i="5"/>
  <c r="AT6" i="5"/>
  <c r="BD6" i="5"/>
  <c r="AU3" i="5"/>
  <c r="AV3" i="5" s="1"/>
  <c r="AK6" i="5"/>
  <c r="AQ6" i="5"/>
  <c r="BD2" i="5"/>
  <c r="AT4" i="5"/>
  <c r="AT2" i="5"/>
  <c r="AQ4" i="5"/>
  <c r="AQ2" i="5"/>
  <c r="AO4" i="5"/>
  <c r="AO2" i="5"/>
  <c r="AM4" i="5"/>
  <c r="AM2" i="5"/>
  <c r="BD4" i="5"/>
  <c r="AZ4" i="5"/>
  <c r="AZ2" i="5"/>
  <c r="BC5" i="5" l="1"/>
  <c r="AW5" i="5"/>
  <c r="AW3" i="5"/>
  <c r="BC3" i="5"/>
  <c r="AU6" i="5"/>
  <c r="AV6" i="5" s="1"/>
  <c r="BC6" i="5" s="1"/>
  <c r="AU4" i="5"/>
  <c r="AU2" i="5"/>
  <c r="AW6" i="5" l="1"/>
  <c r="AJ4" i="5"/>
  <c r="AC4" i="5"/>
  <c r="AE4" i="5" s="1"/>
  <c r="AG4" i="5" s="1"/>
  <c r="AC2" i="5"/>
  <c r="AE2" i="5" s="1"/>
  <c r="AK4" i="5" l="1"/>
  <c r="AG2" i="5"/>
  <c r="AK2" i="5" s="1"/>
  <c r="AV2" i="5" s="1"/>
  <c r="AW2" i="5" s="1"/>
  <c r="AV4" i="5" l="1"/>
  <c r="BC2" i="5" l="1"/>
  <c r="AW4" i="5"/>
  <c r="BC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2E68AB0-DF89-4E26-AB0D-01A13BEFBBCA}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G1" authorId="0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DC407192-7C79-499B-BB8C-37F4E476B8D7}">
      <text>
        <r>
          <rPr>
            <sz val="11"/>
            <rFont val="Calibri"/>
            <family val="2"/>
          </rPr>
          <t>[JLA DI Price]*[Licensor Royalty %]</t>
        </r>
      </text>
    </comment>
    <comment ref="AO1" authorId="0" shapeId="0" xr:uid="{F7AE02A3-8FEC-4BC6-BAA5-5B6A8317C77E}">
      <text>
        <r>
          <rPr>
            <sz val="11"/>
            <rFont val="Calibri"/>
            <family val="2"/>
          </rPr>
          <t>[FOB Cost]*[Tech Royalty %]</t>
        </r>
      </text>
    </comment>
    <comment ref="AQ1" authorId="0" shapeId="0" xr:uid="{D6D65EA9-ACE5-4810-85EB-E3AD1BF746EA}">
      <text>
        <r>
          <rPr>
            <sz val="11"/>
            <rFont val="Calibri"/>
            <family val="2"/>
          </rPr>
          <t>[JLA DI Price]*[DA %]</t>
        </r>
      </text>
    </comment>
    <comment ref="AT1" authorId="0" shapeId="0" xr:uid="{39051CFD-BDDE-448B-A63D-A445A3D0F147}">
      <text>
        <r>
          <rPr>
            <sz val="11"/>
            <rFont val="Calibri"/>
            <family val="2"/>
          </rPr>
          <t>[JLA DI Price]*[Load 2 %]</t>
        </r>
      </text>
    </comment>
    <comment ref="AU1" authorId="0" shapeId="0" xr:uid="{DB47B1B6-0388-4167-BE1D-90A1699F5DF7}">
      <text>
        <r>
          <rPr>
            <sz val="11"/>
            <rFont val="Calibri"/>
            <family val="2"/>
          </rPr>
          <t>[Licensor Royalty $]+[Tech Royalty $]+[DA $]+[Load 2 $]</t>
        </r>
      </text>
    </comment>
    <comment ref="AV1" authorId="0" shapeId="0" xr:uid="{1C607141-7316-4C50-8319-8FFF81611941}">
      <text>
        <r>
          <rPr>
            <sz val="11"/>
            <rFont val="Calibri"/>
            <family val="2"/>
          </rPr>
          <t>[LDP Cost $]+[Total DI Load $]</t>
        </r>
      </text>
    </comment>
    <comment ref="AW1" authorId="0" shapeId="0" xr:uid="{6DD85950-DCB1-4A90-8C65-4E6BE3E8CB36}">
      <text>
        <r>
          <rPr>
            <sz val="11"/>
            <rFont val="Calibri"/>
            <family val="2"/>
          </rPr>
          <t>([JLA DI Price Quote (Value)]-[DI Cost with Load $])/[JLA DI Price Quote (Value)]</t>
        </r>
      </text>
    </comment>
    <comment ref="AZ1" authorId="0" shapeId="0" xr:uid="{56E6A80E-1A31-4BD9-A9D3-82F199BE35D5}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C1" authorId="0" shapeId="0" xr:uid="{1E37707D-D17D-4CF0-A27A-FEB8EB7E3603}">
      <text>
        <r>
          <rPr>
            <sz val="11"/>
            <rFont val="Calibri"/>
            <family val="2"/>
          </rPr>
          <t>[POE Cost w/ Load $]*[Total Quantity]</t>
        </r>
      </text>
    </comment>
    <comment ref="BD1" authorId="0" shapeId="0" xr:uid="{0A68DE04-971A-4429-979F-0466C937B8D6}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<sst xmlns="http://schemas.openxmlformats.org/spreadsheetml/2006/main" count="130" uniqueCount="91">
  <si>
    <t>Brand</t>
  </si>
  <si>
    <t>Package Type</t>
  </si>
  <si>
    <t>Licensor</t>
  </si>
  <si>
    <t>Normal</t>
  </si>
  <si>
    <t>Kirkton House</t>
  </si>
  <si>
    <t>WINDOW PANEL</t>
  </si>
  <si>
    <t>Blackout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</si>
  <si>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</si>
  <si>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</si>
  <si>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</si>
  <si>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</si>
  <si>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</si>
  <si>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</si>
  <si>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</si>
  <si>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</si>
  <si>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</si>
  <si>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</si>
  <si>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</si>
  <si>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</si>
  <si>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</si>
  <si>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</si>
  <si>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</si>
  <si>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</si>
  <si>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</si>
  <si>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</si>
  <si>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</si>
  <si>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</si>
  <si>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</si>
  <si>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</si>
  <si>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</si>
  <si>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</si>
  <si>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</si>
  <si>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</si>
  <si>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</si>
  <si>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Suggested Retail Price</t>
  </si>
  <si>
    <t>Set</t>
  </si>
  <si>
    <t>Vendor</t>
  </si>
  <si>
    <t>Licensor Royalty %</t>
  </si>
  <si>
    <t>Licensor Royalty $</t>
  </si>
  <si>
    <t>Tech Royalty %</t>
  </si>
  <si>
    <t>Tech Royalty $</t>
  </si>
  <si>
    <t>UCCPM Price</t>
  </si>
  <si>
    <t>Container Volume</t>
  </si>
  <si>
    <t>Retail Markup %</t>
  </si>
  <si>
    <t>Total Quantity</t>
  </si>
  <si>
    <t>Total Cost</t>
  </si>
  <si>
    <t>Total Sales</t>
  </si>
  <si>
    <t>6303.92.2010</t>
  </si>
  <si>
    <t>DA %</t>
  </si>
  <si>
    <t>DA $</t>
  </si>
  <si>
    <t>100% polyester</t>
  </si>
  <si>
    <t>Customer Item#</t>
  </si>
  <si>
    <t>Load 2 %</t>
  </si>
  <si>
    <t>Load 2 $</t>
  </si>
  <si>
    <t>Load 2</t>
  </si>
  <si>
    <t>Total DI Load $</t>
  </si>
  <si>
    <t>DI Cost with Load $</t>
  </si>
  <si>
    <t>JLA DI MU%</t>
  </si>
  <si>
    <t>JLA DI Price Quote (Value)</t>
  </si>
  <si>
    <t>Material-Short</t>
  </si>
  <si>
    <t>Kirkton House</t>
    <phoneticPr fontId="10" type="noConversion"/>
  </si>
  <si>
    <t>Additional Customer Item#</t>
  </si>
  <si>
    <t>Additional Customer Price</t>
  </si>
  <si>
    <t>Kirkton House</t>
    <phoneticPr fontId="10" type="noConversion"/>
  </si>
  <si>
    <t>Opacity</t>
    <phoneticPr fontId="10" type="noConversion"/>
  </si>
  <si>
    <t>Bristol</t>
  </si>
  <si>
    <t>Grasscloth</t>
    <phoneticPr fontId="10" type="noConversion"/>
  </si>
  <si>
    <t>115gsm +90gsm foaming</t>
  </si>
  <si>
    <t>120gsm +90gsm foaming</t>
  </si>
  <si>
    <t>93% polyester 7% rayon</t>
    <phoneticPr fontId="10" type="noConversion"/>
  </si>
  <si>
    <t>93% polyester 7% rayon, 115gsm +90gsm foaming rod pocket</t>
    <phoneticPr fontId="10" type="noConversion"/>
  </si>
  <si>
    <t>100% polyester, 120gsm +90gsm foaming rod pocket</t>
    <phoneticPr fontId="10" type="noConversion"/>
  </si>
  <si>
    <t>2 Window Panel 40"W x 84"L (2)</t>
    <phoneticPr fontId="10" type="noConversion"/>
  </si>
  <si>
    <t>Blackout</t>
    <phoneticPr fontId="10" type="noConversion"/>
  </si>
  <si>
    <t>Carton</t>
    <phoneticPr fontId="10" type="noConversion"/>
  </si>
  <si>
    <t>White</t>
    <phoneticPr fontId="10" type="noConversion"/>
  </si>
  <si>
    <t>Gray</t>
    <phoneticPr fontId="10" type="noConversion"/>
  </si>
  <si>
    <t>Beige</t>
    <phoneticPr fontId="10" type="noConversion"/>
  </si>
  <si>
    <t>Grasscloth and Bristol</t>
    <phoneticPr fontId="10" type="noConversion"/>
  </si>
  <si>
    <t>Grasscloth 93% polyester 7% rayon, 115gsm +90gsm foaming rod pocket
Bristol 100% polyester, 120gsm +90gsm foaming rod pocket</t>
    <phoneticPr fontId="10" type="noConversion"/>
  </si>
  <si>
    <t>Grasscloth 93% polyester 7% rayon
Bristol 100% polyester</t>
    <phoneticPr fontId="10" type="noConversion"/>
  </si>
  <si>
    <t>White 
Gray 
Beige</t>
    <phoneticPr fontId="10" type="noConversion"/>
  </si>
  <si>
    <t>4061462763212</t>
    <phoneticPr fontId="10" type="noConversion"/>
  </si>
  <si>
    <t>4069365169087</t>
    <phoneticPr fontId="10" type="noConversion"/>
  </si>
  <si>
    <t>4069366285113</t>
    <phoneticPr fontId="10" type="noConversion"/>
  </si>
  <si>
    <t>4069366284741</t>
    <phoneticPr fontId="10" type="noConversion"/>
  </si>
  <si>
    <t>ALDI40-1989</t>
    <phoneticPr fontId="10" type="noConversion"/>
  </si>
  <si>
    <t>ALDI40-1990</t>
  </si>
  <si>
    <t>ALDI40-1991</t>
  </si>
  <si>
    <t>ALDI40-1992</t>
  </si>
  <si>
    <t>ALDI90-1993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</si>
</sst>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&quot;$&quot;#,##0.00"/>
    <numFmt numFmtId="177" formatCode="0.0"/>
    <numFmt numFmtId="178" formatCode="0.0%"/>
    <numFmt numFmtId="179" formatCode="0.000"/>
    <numFmt numFmtId="180" formatCode="0.000000"/>
    <numFmt numFmtId="182" formatCode="_(&quot;$&quot;* #,##0.00_);_(&quot;$&quot;* \(#,##0.00\);_(&quot;$&quot;* &quot;-&quot;??_);_(@_)"/>
    <numFmt numFmtId="183" formatCode="[$-409]d/mmm;@"/>
    <numFmt numFmtId="184" formatCode="[$$-409]#,##0.000000"/>
    <numFmt numFmtId="185" formatCode="_([$$-409]* #,##0.00_);_([$$-409]* \(#,##0.00\);_([$$-409]* &quot;-&quot;??_);_(@_)"/>
  </numFmts>
  <fonts count="1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0" fontId="4" fillId="0" borderId="0"/>
    <xf numFmtId="43" fontId="11" fillId="0" borderId="0" applyFont="0" applyFill="0" applyBorder="0" applyAlignment="0" applyProtection="0"/>
    <xf numFmtId="184" fontId="5" fillId="0" borderId="0"/>
    <xf numFmtId="182" fontId="12" fillId="0" borderId="0" applyFont="0" applyFill="0" applyBorder="0" applyAlignment="0" applyProtection="0"/>
    <xf numFmtId="184" fontId="12" fillId="0" borderId="0">
      <alignment vertical="center"/>
    </xf>
    <xf numFmtId="0" fontId="11" fillId="0" borderId="0"/>
    <xf numFmtId="0" fontId="1" fillId="0" borderId="0">
      <alignment vertical="center"/>
    </xf>
    <xf numFmtId="0" fontId="5" fillId="0" borderId="0"/>
    <xf numFmtId="0" fontId="11" fillId="0" borderId="0"/>
    <xf numFmtId="43" fontId="12" fillId="0" borderId="0" applyFont="0" applyFill="0" applyBorder="0" applyAlignment="0" applyProtection="0"/>
    <xf numFmtId="183" fontId="5" fillId="0" borderId="0" applyProtection="0"/>
    <xf numFmtId="0" fontId="1" fillId="0" borderId="0">
      <alignment vertical="center"/>
    </xf>
    <xf numFmtId="185" fontId="1" fillId="0" borderId="0"/>
    <xf numFmtId="0" fontId="5" fillId="0" borderId="0"/>
    <xf numFmtId="9" fontId="1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1" fillId="0" borderId="0">
      <alignment vertical="center"/>
    </xf>
    <xf numFmtId="0" fontId="5" fillId="0" borderId="0"/>
  </cellStyleXfs>
  <cellXfs count="72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7" borderId="1" xfId="4" applyFont="1" applyFill="1" applyBorder="1" applyAlignment="1">
      <alignment horizontal="center" wrapText="1"/>
    </xf>
    <xf numFmtId="176" fontId="3" fillId="8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6" fontId="9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6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6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6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0" fontId="0" fillId="9" borderId="0" xfId="0" applyFill="1" applyAlignment="1">
      <alignment wrapText="1"/>
    </xf>
    <xf numFmtId="177" fontId="0" fillId="0" borderId="0" xfId="0" applyNumberFormat="1" applyAlignment="1">
      <alignment wrapText="1"/>
    </xf>
    <xf numFmtId="177" fontId="3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2" fontId="7" fillId="5" borderId="1" xfId="1" applyNumberFormat="1" applyFont="1" applyFill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" fontId="0" fillId="0" borderId="1" xfId="0" applyNumberFormat="1" applyBorder="1"/>
    <xf numFmtId="0" fontId="3" fillId="4" borderId="1" xfId="0" applyFont="1" applyFill="1" applyBorder="1" applyAlignment="1">
      <alignment horizontal="center" wrapText="1"/>
    </xf>
    <xf numFmtId="176" fontId="0" fillId="2" borderId="1" xfId="5" applyNumberFormat="1" applyFont="1" applyFill="1" applyBorder="1" applyAlignment="1">
      <alignment wrapText="1"/>
    </xf>
    <xf numFmtId="0" fontId="4" fillId="0" borderId="1" xfId="0" applyFont="1" applyBorder="1"/>
    <xf numFmtId="178" fontId="0" fillId="0" borderId="1" xfId="0" applyNumberFormat="1" applyBorder="1"/>
    <xf numFmtId="3" fontId="0" fillId="0" borderId="1" xfId="0" applyNumberFormat="1" applyBorder="1" applyAlignment="1">
      <alignment wrapText="1"/>
    </xf>
    <xf numFmtId="176" fontId="7" fillId="0" borderId="1" xfId="1" applyNumberFormat="1" applyFont="1" applyBorder="1" applyAlignment="1">
      <alignment wrapText="1"/>
    </xf>
    <xf numFmtId="179" fontId="0" fillId="0" borderId="0" xfId="0" applyNumberFormat="1" applyAlignment="1">
      <alignment wrapText="1"/>
    </xf>
    <xf numFmtId="179" fontId="9" fillId="0" borderId="1" xfId="1" applyNumberFormat="1" applyFont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76" fontId="7" fillId="3" borderId="2" xfId="1" applyNumberFormat="1" applyFont="1" applyFill="1" applyBorder="1" applyAlignment="1">
      <alignment wrapText="1"/>
    </xf>
    <xf numFmtId="0" fontId="4" fillId="0" borderId="1" xfId="0" quotePrefix="1" applyFont="1" applyBorder="1"/>
    <xf numFmtId="0" fontId="6" fillId="7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vertical="center"/>
    </xf>
    <xf numFmtId="176" fontId="4" fillId="0" borderId="1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 wrapText="1"/>
    </xf>
    <xf numFmtId="180" fontId="4" fillId="2" borderId="1" xfId="0" applyNumberFormat="1" applyFont="1" applyFill="1" applyBorder="1" applyAlignment="1">
      <alignment vertical="center" wrapText="1"/>
    </xf>
    <xf numFmtId="1" fontId="4" fillId="0" borderId="1" xfId="0" applyNumberFormat="1" applyFont="1" applyBorder="1" applyAlignment="1">
      <alignment vertical="center"/>
    </xf>
    <xf numFmtId="1" fontId="4" fillId="2" borderId="1" xfId="0" applyNumberFormat="1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vertical="center" wrapText="1"/>
    </xf>
    <xf numFmtId="178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 wrapText="1"/>
    </xf>
    <xf numFmtId="10" fontId="4" fillId="2" borderId="1" xfId="5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176" fontId="4" fillId="2" borderId="1" xfId="5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</cellXfs>
  <cellStyles count="27">
    <cellStyle name="_ET_STYLE_NoName_00_" xfId="24" xr:uid="{FA328E0A-2CCA-4E25-9B71-906AC16A7DFE}"/>
    <cellStyle name="_ET_STYLE_NoName_00__JLA BBB quotation sheet -9.13 3" xfId="17" xr:uid="{B7AA2260-E0D6-4F46-8444-AF19F8A0EF3E}"/>
    <cellStyle name="_quotation-Mercury  3.22.2011 (for BBB)" xfId="23" xr:uid="{28976D9C-E3BB-4711-90DA-4F20DBCA4DC7}"/>
    <cellStyle name="Comma 2" xfId="16" xr:uid="{43C3EC2E-3E7D-4BF2-815E-932CD7BEF38F}"/>
    <cellStyle name="Comma 5" xfId="8" xr:uid="{54CEEA60-3B6F-4069-94EA-3970E4553223}"/>
    <cellStyle name="Currency 15" xfId="10" xr:uid="{54113921-F3F2-4729-8706-4FD2E7FE9210}"/>
    <cellStyle name="Normal 1" xfId="20" xr:uid="{0BD5BC75-0282-4587-A514-493E471657B9}"/>
    <cellStyle name="Normal 2" xfId="4" xr:uid="{7F3EE6FB-27E7-4926-8C27-32440E12F103}"/>
    <cellStyle name="Normal 2 18 2" xfId="1" xr:uid="{1BA08453-9F65-454B-A4A0-7177E70831F2}"/>
    <cellStyle name="Normal 2 2" xfId="15" xr:uid="{F053FF90-9668-4644-B07D-91FC152C29F7}"/>
    <cellStyle name="Normal 2 31" xfId="12" xr:uid="{3D41A7E2-CCE6-4783-82B8-405974EB9199}"/>
    <cellStyle name="Normal 4" xfId="19" xr:uid="{B978D4C2-79EF-498C-8BCB-8BEBD495D0B4}"/>
    <cellStyle name="Normal 5" xfId="18" xr:uid="{DBDEC7DF-FE54-4E84-AD42-07FFD34B02BC}"/>
    <cellStyle name="Normal 6 14" xfId="6" xr:uid="{5E02BC6E-DAAA-4D6E-BA77-A9895B987BA3}"/>
    <cellStyle name="Normal 65" xfId="11" xr:uid="{6E65630A-6CF8-48D9-91E9-99AD575C8AED}"/>
    <cellStyle name="Normal 67" xfId="13" xr:uid="{ABF50E0A-AD63-4F44-B21B-E7C1435AE393}"/>
    <cellStyle name="Normal 7" xfId="25" xr:uid="{70E3B90D-37DE-4274-8A97-AC5F6EE35077}"/>
    <cellStyle name="Normal_jcp duet sheet and reversible sheet 09-27-2010 2" xfId="26" xr:uid="{1092D54D-BE3F-425C-A78B-FEED264D9C8A}"/>
    <cellStyle name="Percent 2" xfId="5" xr:uid="{ABA2311F-1178-4E89-BCD4-037BE8F6FF37}"/>
    <cellStyle name="Percent 3" xfId="21" xr:uid="{08707876-7507-409D-AAAD-A4C9ACFAAFD8}"/>
    <cellStyle name="Style 1" xfId="3" xr:uid="{F4609D05-B161-47A5-8040-F8D4BA086F06}"/>
    <cellStyle name="Style 1 2" xfId="9" xr:uid="{678BBADA-FEE9-4F3B-8A72-56F83091FD7D}"/>
    <cellStyle name="常规" xfId="0" builtinId="0"/>
    <cellStyle name="常规 2" xfId="22" xr:uid="{A0E761AA-40B9-47AC-BC4C-E94F112657A7}"/>
    <cellStyle name="常规 3" xfId="7" xr:uid="{26C803AA-959E-405D-91D6-D67BA4EA58C3}"/>
    <cellStyle name="样式 1 2" xfId="2" xr:uid="{DC9B73B6-A1E9-48DB-83A0-64D6E1D16DDF}"/>
    <cellStyle name="样式 1_Fall 12 BBB Woolrich Quote Sheet - Heather" xfId="14" xr:uid="{BF8EE3BD-17A7-42BC-9AFD-6A551BD4CE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BD6"/>
  <sheetViews>
    <sheetView tabSelected="1" workbookViewId="0">
      <selection activeCell="J12" sqref="J12"/>
    </sheetView>
  </sheetViews>
  <sheetFormatPr defaultColWidth="9.140625" defaultRowHeight="15"/>
  <cols>
    <col min="1" max="1" width="9.140625" style="2"/>
    <col min="2" max="2" width="10.140625" style="3" customWidth="1"/>
    <col min="3" max="3" width="7.140625" style="2" customWidth="1"/>
    <col min="4" max="4" width="8.42578125" style="2" customWidth="1"/>
    <col min="5" max="5" width="15" style="2" customWidth="1"/>
    <col min="6" max="6" width="7.85546875" style="2" customWidth="1"/>
    <col min="7" max="7" width="17.140625" style="2" customWidth="1"/>
    <col min="8" max="8" width="13.28515625" style="2" customWidth="1"/>
    <col min="9" max="9" width="45" style="2" customWidth="1"/>
    <col min="10" max="10" width="24.85546875" style="2" customWidth="1"/>
    <col min="11" max="11" width="24.140625" style="2" customWidth="1"/>
    <col min="12" max="12" width="23.140625" style="48" customWidth="1"/>
    <col min="13" max="13" width="18.140625" style="2" customWidth="1"/>
    <col min="14" max="14" width="32.5703125" style="2" customWidth="1"/>
    <col min="15" max="15" width="11.140625" style="2" customWidth="1"/>
    <col min="16" max="16" width="11" style="2" customWidth="1"/>
    <col min="17" max="17" width="10.28515625" style="2" customWidth="1"/>
    <col min="18" max="18" width="16.140625" style="2" customWidth="1"/>
    <col min="19" max="19" width="18.7109375" style="2" customWidth="1"/>
    <col min="20" max="20" width="13.85546875" style="2" customWidth="1"/>
    <col min="21" max="21" width="9.85546875" style="4" customWidth="1"/>
    <col min="22" max="22" width="11.140625" style="6" customWidth="1"/>
    <col min="23" max="23" width="9.42578125" style="2" customWidth="1"/>
    <col min="24" max="24" width="11" style="34" customWidth="1"/>
    <col min="25" max="25" width="13.140625" style="34" customWidth="1"/>
    <col min="26" max="26" width="11.140625" style="34" customWidth="1"/>
    <col min="27" max="27" width="12.85546875" style="4" customWidth="1"/>
    <col min="28" max="28" width="9.42578125" style="5" customWidth="1"/>
    <col min="29" max="29" width="13" style="46" customWidth="1"/>
    <col min="30" max="30" width="13" style="5" customWidth="1"/>
    <col min="31" max="31" width="14.140625" style="5" customWidth="1"/>
    <col min="32" max="32" width="13.85546875" style="2" customWidth="1"/>
    <col min="33" max="33" width="13.85546875" style="6" customWidth="1"/>
    <col min="34" max="34" width="14.5703125" style="2" customWidth="1"/>
    <col min="35" max="35" width="8.42578125" style="7" customWidth="1"/>
    <col min="36" max="36" width="12.42578125" style="6" customWidth="1"/>
    <col min="37" max="37" width="8.85546875" style="6" customWidth="1"/>
    <col min="38" max="38" width="7.85546875" style="7" customWidth="1"/>
    <col min="39" max="39" width="7.5703125" style="6" customWidth="1"/>
    <col min="40" max="40" width="9.5703125" style="7" customWidth="1"/>
    <col min="41" max="41" width="8" style="6" customWidth="1"/>
    <col min="42" max="42" width="7.28515625" style="7" customWidth="1"/>
    <col min="43" max="44" width="7.140625" style="6" customWidth="1"/>
    <col min="45" max="45" width="10.140625" style="7" customWidth="1"/>
    <col min="46" max="46" width="10.85546875" style="6" customWidth="1"/>
    <col min="47" max="47" width="9.5703125" style="6" customWidth="1"/>
    <col min="48" max="48" width="11.85546875" style="6" customWidth="1"/>
    <col min="49" max="49" width="11.140625" style="7" customWidth="1"/>
    <col min="50" max="50" width="11.42578125" style="6" customWidth="1"/>
    <col min="51" max="51" width="8.7109375" style="6" customWidth="1"/>
    <col min="52" max="52" width="9.5703125" style="7" customWidth="1"/>
    <col min="53" max="53" width="10" style="7" customWidth="1"/>
    <col min="54" max="54" width="9.5703125" style="5" customWidth="1"/>
    <col min="55" max="56" width="12.140625" style="6" customWidth="1"/>
    <col min="57" max="16384" width="9.140625" style="2"/>
  </cols>
  <sheetData>
    <row r="1" spans="1:56" ht="63.6" customHeight="1">
      <c r="A1" s="33" t="s">
        <v>36</v>
      </c>
      <c r="B1" s="8" t="s">
        <v>7</v>
      </c>
      <c r="C1" s="8" t="s">
        <v>8</v>
      </c>
      <c r="D1" s="9" t="s">
        <v>9</v>
      </c>
      <c r="E1" s="10" t="s">
        <v>0</v>
      </c>
      <c r="F1" s="10" t="s">
        <v>2</v>
      </c>
      <c r="G1" s="11" t="s">
        <v>10</v>
      </c>
      <c r="H1" s="9" t="s">
        <v>11</v>
      </c>
      <c r="I1" s="12" t="s">
        <v>12</v>
      </c>
      <c r="J1" s="13" t="s">
        <v>13</v>
      </c>
      <c r="K1" s="12" t="s">
        <v>14</v>
      </c>
      <c r="L1" s="13" t="s">
        <v>59</v>
      </c>
      <c r="M1" s="9" t="s">
        <v>64</v>
      </c>
      <c r="N1" s="12" t="s">
        <v>15</v>
      </c>
      <c r="O1" s="12" t="s">
        <v>16</v>
      </c>
      <c r="P1" s="9" t="s">
        <v>51</v>
      </c>
      <c r="Q1" s="9" t="s">
        <v>61</v>
      </c>
      <c r="R1" s="9" t="s">
        <v>17</v>
      </c>
      <c r="S1" s="9" t="s">
        <v>18</v>
      </c>
      <c r="T1" s="13" t="s">
        <v>19</v>
      </c>
      <c r="U1" s="37" t="s">
        <v>41</v>
      </c>
      <c r="V1" s="14" t="s">
        <v>20</v>
      </c>
      <c r="W1" s="15" t="s">
        <v>1</v>
      </c>
      <c r="X1" s="35" t="s">
        <v>21</v>
      </c>
      <c r="Y1" s="35" t="s">
        <v>22</v>
      </c>
      <c r="Z1" s="35" t="s">
        <v>23</v>
      </c>
      <c r="AA1" s="16" t="s">
        <v>24</v>
      </c>
      <c r="AB1" s="17" t="s">
        <v>25</v>
      </c>
      <c r="AC1" s="47" t="s">
        <v>26</v>
      </c>
      <c r="AD1" s="38" t="s">
        <v>42</v>
      </c>
      <c r="AE1" s="18" t="s">
        <v>27</v>
      </c>
      <c r="AF1" s="8" t="s">
        <v>28</v>
      </c>
      <c r="AG1" s="19" t="s">
        <v>29</v>
      </c>
      <c r="AH1" s="8" t="s">
        <v>30</v>
      </c>
      <c r="AI1" s="20" t="s">
        <v>31</v>
      </c>
      <c r="AJ1" s="19" t="s">
        <v>32</v>
      </c>
      <c r="AK1" s="19" t="s">
        <v>33</v>
      </c>
      <c r="AL1" s="20" t="s">
        <v>37</v>
      </c>
      <c r="AM1" s="19" t="s">
        <v>38</v>
      </c>
      <c r="AN1" s="20" t="s">
        <v>39</v>
      </c>
      <c r="AO1" s="19" t="s">
        <v>40</v>
      </c>
      <c r="AP1" s="20" t="s">
        <v>48</v>
      </c>
      <c r="AQ1" s="19" t="s">
        <v>49</v>
      </c>
      <c r="AR1" s="45" t="s">
        <v>54</v>
      </c>
      <c r="AS1" s="20" t="s">
        <v>52</v>
      </c>
      <c r="AT1" s="19" t="s">
        <v>53</v>
      </c>
      <c r="AU1" s="19" t="s">
        <v>55</v>
      </c>
      <c r="AV1" s="21" t="s">
        <v>56</v>
      </c>
      <c r="AW1" s="22" t="s">
        <v>57</v>
      </c>
      <c r="AX1" s="40" t="s">
        <v>58</v>
      </c>
      <c r="AY1" s="23" t="s">
        <v>34</v>
      </c>
      <c r="AZ1" s="22" t="s">
        <v>43</v>
      </c>
      <c r="BA1" s="51" t="s">
        <v>62</v>
      </c>
      <c r="BB1" s="17" t="s">
        <v>44</v>
      </c>
      <c r="BC1" s="19" t="s">
        <v>45</v>
      </c>
      <c r="BD1" s="19" t="s">
        <v>46</v>
      </c>
    </row>
    <row r="2" spans="1:56">
      <c r="A2" s="25"/>
      <c r="B2" s="24">
        <v>1</v>
      </c>
      <c r="C2" s="25"/>
      <c r="D2" s="25"/>
      <c r="E2" s="42" t="s">
        <v>63</v>
      </c>
      <c r="F2" s="1"/>
      <c r="G2" s="1" t="s">
        <v>5</v>
      </c>
      <c r="H2" s="1" t="s">
        <v>66</v>
      </c>
      <c r="I2" s="42" t="s">
        <v>70</v>
      </c>
      <c r="J2" s="42" t="s">
        <v>67</v>
      </c>
      <c r="K2" s="42" t="s">
        <v>69</v>
      </c>
      <c r="L2" s="49" t="s">
        <v>69</v>
      </c>
      <c r="M2" s="42" t="s">
        <v>73</v>
      </c>
      <c r="N2" s="42" t="s">
        <v>72</v>
      </c>
      <c r="O2" s="42" t="s">
        <v>75</v>
      </c>
      <c r="P2" s="1">
        <v>760384</v>
      </c>
      <c r="Q2" s="1">
        <v>760384</v>
      </c>
      <c r="R2" s="53" t="s">
        <v>86</v>
      </c>
      <c r="S2" s="52" t="s">
        <v>82</v>
      </c>
      <c r="T2" s="25" t="s">
        <v>35</v>
      </c>
      <c r="U2" s="32">
        <v>4.8</v>
      </c>
      <c r="V2" s="26">
        <v>5.09</v>
      </c>
      <c r="W2" s="25" t="s">
        <v>3</v>
      </c>
      <c r="X2" s="36">
        <v>57</v>
      </c>
      <c r="Y2" s="36">
        <v>40.6</v>
      </c>
      <c r="Z2" s="36">
        <v>26.7</v>
      </c>
      <c r="AA2" s="25">
        <v>2</v>
      </c>
      <c r="AB2" s="27">
        <v>12</v>
      </c>
      <c r="AC2" s="50">
        <f t="shared" ref="AC2:AC4" si="0">IF(X2="","",X2*Y2*Z2/1000000)</f>
        <v>6.1788999999999997E-2</v>
      </c>
      <c r="AD2" s="39">
        <v>65</v>
      </c>
      <c r="AE2" s="28">
        <f>IF(AB2="","",AD2/AC2*AB2)</f>
        <v>12624</v>
      </c>
      <c r="AF2" s="25"/>
      <c r="AG2" s="29">
        <f>IF(ISERROR(AF2/AE2),"",AF2/AE2)</f>
        <v>0</v>
      </c>
      <c r="AH2" s="1" t="s">
        <v>47</v>
      </c>
      <c r="AI2" s="43"/>
      <c r="AJ2" s="29">
        <f>IF(ISERROR(V2*AI2),"",V2*AI2)</f>
        <v>0</v>
      </c>
      <c r="AK2" s="29">
        <f>IF(ISERROR(V2+AG2+AJ2),"",V2+AG2+AJ2)</f>
        <v>5.09</v>
      </c>
      <c r="AL2" s="30">
        <v>0</v>
      </c>
      <c r="AM2" s="29">
        <f>IF(ISERROR(AX2*AL2),"",AX2*AL2)</f>
        <v>0</v>
      </c>
      <c r="AN2" s="30">
        <v>0</v>
      </c>
      <c r="AO2" s="29">
        <f>IF(ISERROR(V2*AN2),"",V2*AN2)</f>
        <v>0</v>
      </c>
      <c r="AP2" s="30">
        <v>0</v>
      </c>
      <c r="AQ2" s="29">
        <f>IF(ISERROR(AX2*AP2),"",AX2*AP2)</f>
        <v>0</v>
      </c>
      <c r="AR2" s="32"/>
      <c r="AS2" s="30">
        <v>0</v>
      </c>
      <c r="AT2" s="29">
        <f>IF(ISERROR(AX2*AS2),"",AX2*AS2)</f>
        <v>0</v>
      </c>
      <c r="AU2" s="29">
        <f>IF(ISERROR(AM2+AO2+AQ2+AT2),"",AM2+AO2+AQ2+AT2)</f>
        <v>0</v>
      </c>
      <c r="AV2" s="29">
        <f>IF(ISERROR(AK2+AU2),"",AK2+AU2)</f>
        <v>5.09</v>
      </c>
      <c r="AW2" s="31">
        <f>IF(ISERROR((AX2-AV2)/AX2),"",(AX2-AV2)/AX2)</f>
        <v>0.2515</v>
      </c>
      <c r="AX2" s="32">
        <v>6.8</v>
      </c>
      <c r="AY2" s="32">
        <v>12.99</v>
      </c>
      <c r="AZ2" s="31">
        <f>IF(ISERROR((AY2-AX2)/AY2),"",(AY2-AX2)/AY2)</f>
        <v>0.47649999999999998</v>
      </c>
      <c r="BA2" s="32">
        <v>6.8</v>
      </c>
      <c r="BB2" s="44">
        <f>36372/12*4</f>
        <v>12124</v>
      </c>
      <c r="BC2" s="41">
        <f>IF(ISERROR(AV2*BB2),"",AV2*BB2)</f>
        <v>61711.16</v>
      </c>
      <c r="BD2" s="41">
        <f>IF(ISERROR(AX2*BB2),"",AX2*BB2)</f>
        <v>82443.199999999997</v>
      </c>
    </row>
    <row r="3" spans="1:56">
      <c r="A3" s="25"/>
      <c r="B3" s="24">
        <v>2</v>
      </c>
      <c r="C3" s="25"/>
      <c r="D3" s="25"/>
      <c r="E3" s="42" t="s">
        <v>60</v>
      </c>
      <c r="F3" s="1"/>
      <c r="G3" s="1" t="s">
        <v>5</v>
      </c>
      <c r="H3" s="1" t="s">
        <v>66</v>
      </c>
      <c r="I3" s="42" t="s">
        <v>70</v>
      </c>
      <c r="J3" s="42" t="s">
        <v>67</v>
      </c>
      <c r="K3" s="42" t="s">
        <v>69</v>
      </c>
      <c r="L3" s="49" t="s">
        <v>69</v>
      </c>
      <c r="M3" s="42" t="s">
        <v>73</v>
      </c>
      <c r="N3" s="42" t="s">
        <v>72</v>
      </c>
      <c r="O3" s="1" t="s">
        <v>76</v>
      </c>
      <c r="P3" s="1">
        <v>760384</v>
      </c>
      <c r="Q3" s="1">
        <v>760384</v>
      </c>
      <c r="R3" s="53" t="s">
        <v>87</v>
      </c>
      <c r="S3" s="52" t="s">
        <v>83</v>
      </c>
      <c r="T3" s="25" t="s">
        <v>35</v>
      </c>
      <c r="U3" s="32">
        <v>4.8</v>
      </c>
      <c r="V3" s="26">
        <v>5.09</v>
      </c>
      <c r="W3" s="25" t="s">
        <v>3</v>
      </c>
      <c r="X3" s="36">
        <v>57</v>
      </c>
      <c r="Y3" s="36">
        <v>40.6</v>
      </c>
      <c r="Z3" s="36">
        <v>26.7</v>
      </c>
      <c r="AA3" s="25">
        <v>2</v>
      </c>
      <c r="AB3" s="27">
        <v>12</v>
      </c>
      <c r="AC3" s="50">
        <f t="shared" ref="AC3" si="1">IF(X3="","",X3*Y3*Z3/1000000)</f>
        <v>6.1788999999999997E-2</v>
      </c>
      <c r="AD3" s="39">
        <v>65</v>
      </c>
      <c r="AE3" s="28">
        <f>IF(AB3="","",AD3/AC3*AB3)</f>
        <v>12624</v>
      </c>
      <c r="AF3" s="25"/>
      <c r="AG3" s="29">
        <f>IF(ISERROR(AF3/AE3),"",AF3/AE3)</f>
        <v>0</v>
      </c>
      <c r="AH3" s="1" t="s">
        <v>47</v>
      </c>
      <c r="AI3" s="43"/>
      <c r="AJ3" s="29">
        <f>IF(ISERROR(V3*AI3),"",V3*AI3)</f>
        <v>0</v>
      </c>
      <c r="AK3" s="29">
        <f>IF(ISERROR(V3+AG3+AJ3),"",V3+AG3+AJ3)</f>
        <v>5.09</v>
      </c>
      <c r="AL3" s="30">
        <v>0</v>
      </c>
      <c r="AM3" s="29">
        <f>IF(ISERROR(AX3*AL3),"",AX3*AL3)</f>
        <v>0</v>
      </c>
      <c r="AN3" s="30">
        <v>0</v>
      </c>
      <c r="AO3" s="29">
        <f>IF(ISERROR(V3*AN3),"",V3*AN3)</f>
        <v>0</v>
      </c>
      <c r="AP3" s="30">
        <v>0</v>
      </c>
      <c r="AQ3" s="29">
        <f>IF(ISERROR(AX3*AP3),"",AX3*AP3)</f>
        <v>0</v>
      </c>
      <c r="AR3" s="32"/>
      <c r="AS3" s="30">
        <v>0</v>
      </c>
      <c r="AT3" s="29">
        <f>IF(ISERROR(AX3*AS3),"",AX3*AS3)</f>
        <v>0</v>
      </c>
      <c r="AU3" s="29">
        <f>IF(ISERROR(AM3+AO3+AQ3+AT3),"",AM3+AO3+AQ3+AT3)</f>
        <v>0</v>
      </c>
      <c r="AV3" s="29">
        <f>IF(ISERROR(AK3+AU3),"",AK3+AU3)</f>
        <v>5.09</v>
      </c>
      <c r="AW3" s="31">
        <f>IF(ISERROR((AX3-AV3)/AX3),"",(AX3-AV3)/AX3)</f>
        <v>0.2515</v>
      </c>
      <c r="AX3" s="32">
        <v>6.8</v>
      </c>
      <c r="AY3" s="32">
        <v>12.99</v>
      </c>
      <c r="AZ3" s="31">
        <f>IF(ISERROR((AY3-AX3)/AY3),"",(AY3-AX3)/AY3)</f>
        <v>0.47649999999999998</v>
      </c>
      <c r="BA3" s="32">
        <v>6.8</v>
      </c>
      <c r="BB3" s="44">
        <f>36372/12*3</f>
        <v>9093</v>
      </c>
      <c r="BC3" s="41">
        <f>IF(ISERROR(AV3*BB3),"",AV3*BB3)</f>
        <v>46283.37</v>
      </c>
      <c r="BD3" s="41">
        <f>IF(ISERROR(AX3*BB3),"",AX3*BB3)</f>
        <v>61832.4</v>
      </c>
    </row>
    <row r="4" spans="1:56">
      <c r="A4" s="25"/>
      <c r="B4" s="24">
        <v>3</v>
      </c>
      <c r="C4" s="25"/>
      <c r="D4" s="25"/>
      <c r="E4" s="42" t="s">
        <v>4</v>
      </c>
      <c r="F4" s="1"/>
      <c r="G4" s="1" t="s">
        <v>5</v>
      </c>
      <c r="H4" s="1" t="s">
        <v>65</v>
      </c>
      <c r="I4" s="42" t="s">
        <v>71</v>
      </c>
      <c r="J4" s="42" t="s">
        <v>68</v>
      </c>
      <c r="K4" s="1" t="s">
        <v>50</v>
      </c>
      <c r="L4" s="49" t="s">
        <v>50</v>
      </c>
      <c r="M4" s="1" t="s">
        <v>6</v>
      </c>
      <c r="N4" s="42" t="s">
        <v>72</v>
      </c>
      <c r="O4" s="42" t="s">
        <v>75</v>
      </c>
      <c r="P4" s="1">
        <v>760384</v>
      </c>
      <c r="Q4" s="1">
        <v>760384</v>
      </c>
      <c r="R4" s="53" t="s">
        <v>88</v>
      </c>
      <c r="S4" s="52" t="s">
        <v>84</v>
      </c>
      <c r="T4" s="25" t="s">
        <v>35</v>
      </c>
      <c r="U4" s="32">
        <v>4.8</v>
      </c>
      <c r="V4" s="26">
        <v>5.09</v>
      </c>
      <c r="W4" s="25" t="s">
        <v>3</v>
      </c>
      <c r="X4" s="36">
        <v>57</v>
      </c>
      <c r="Y4" s="36">
        <v>40.6</v>
      </c>
      <c r="Z4" s="36">
        <v>26.7</v>
      </c>
      <c r="AA4" s="25">
        <v>2</v>
      </c>
      <c r="AB4" s="27">
        <v>12</v>
      </c>
      <c r="AC4" s="50">
        <f t="shared" si="0"/>
        <v>6.1788999999999997E-2</v>
      </c>
      <c r="AD4" s="39">
        <v>65</v>
      </c>
      <c r="AE4" s="28">
        <f t="shared" ref="AE4" si="2">IF(AB4="","",AD4/AC4*AB4)</f>
        <v>12624</v>
      </c>
      <c r="AF4" s="25"/>
      <c r="AG4" s="29">
        <f t="shared" ref="AG4" si="3">IF(ISERROR(AF4/AE4),"",AF4/AE4)</f>
        <v>0</v>
      </c>
      <c r="AH4" s="1" t="s">
        <v>47</v>
      </c>
      <c r="AI4" s="43"/>
      <c r="AJ4" s="29">
        <f t="shared" ref="AJ4" si="4">IF(ISERROR(V4*AI4),"",V4*AI4)</f>
        <v>0</v>
      </c>
      <c r="AK4" s="29">
        <f>IF(ISERROR(V4+AG4+AJ4),"",V4+AG4+AJ4)</f>
        <v>5.09</v>
      </c>
      <c r="AL4" s="30">
        <v>0</v>
      </c>
      <c r="AM4" s="29">
        <f t="shared" ref="AM4" si="5">IF(ISERROR(AX4*AL4),"",AX4*AL4)</f>
        <v>0</v>
      </c>
      <c r="AN4" s="30">
        <v>0</v>
      </c>
      <c r="AO4" s="29">
        <f t="shared" ref="AO4" si="6">IF(ISERROR(V4*AN4),"",V4*AN4)</f>
        <v>0</v>
      </c>
      <c r="AP4" s="30">
        <v>0</v>
      </c>
      <c r="AQ4" s="29">
        <f t="shared" ref="AQ4" si="7">IF(ISERROR(AX4*AP4),"",AX4*AP4)</f>
        <v>0</v>
      </c>
      <c r="AR4" s="32"/>
      <c r="AS4" s="30">
        <v>0</v>
      </c>
      <c r="AT4" s="29">
        <f t="shared" ref="AT4" si="8">IF(ISERROR(AX4*AS4),"",AX4*AS4)</f>
        <v>0</v>
      </c>
      <c r="AU4" s="29">
        <f t="shared" ref="AU4" si="9">IF(ISERROR(AM4+AO4+AQ4+AT4),"",AM4+AO4+AQ4+AT4)</f>
        <v>0</v>
      </c>
      <c r="AV4" s="29">
        <f t="shared" ref="AV4" si="10">IF(ISERROR(AK4+AU4),"",AK4+AU4)</f>
        <v>5.09</v>
      </c>
      <c r="AW4" s="31">
        <f t="shared" ref="AW4" si="11">IF(ISERROR((AX4-AV4)/AX4),"",(AX4-AV4)/AX4)</f>
        <v>0.2515</v>
      </c>
      <c r="AX4" s="32">
        <v>6.8</v>
      </c>
      <c r="AY4" s="32">
        <v>12.99</v>
      </c>
      <c r="AZ4" s="31">
        <f t="shared" ref="AZ4" si="12">IF(ISERROR((AY4-AX4)/AY4),"",(AY4-AX4)/AY4)</f>
        <v>0.47649999999999998</v>
      </c>
      <c r="BA4" s="32">
        <v>6.8</v>
      </c>
      <c r="BB4" s="44">
        <f>36372/12*2</f>
        <v>6062</v>
      </c>
      <c r="BC4" s="41">
        <f t="shared" ref="BC4" si="13">IF(ISERROR(AV4*BB4),"",AV4*BB4)</f>
        <v>30855.58</v>
      </c>
      <c r="BD4" s="41">
        <f t="shared" ref="BD4" si="14">IF(ISERROR(AX4*BB4),"",AX4*BB4)</f>
        <v>41221.599999999999</v>
      </c>
    </row>
    <row r="5" spans="1:56">
      <c r="A5" s="25"/>
      <c r="B5" s="24">
        <v>4</v>
      </c>
      <c r="C5" s="25"/>
      <c r="D5" s="25"/>
      <c r="E5" s="42" t="s">
        <v>4</v>
      </c>
      <c r="F5" s="1"/>
      <c r="G5" s="1" t="s">
        <v>5</v>
      </c>
      <c r="H5" s="1" t="s">
        <v>65</v>
      </c>
      <c r="I5" s="42" t="s">
        <v>71</v>
      </c>
      <c r="J5" s="42" t="s">
        <v>68</v>
      </c>
      <c r="K5" s="1" t="s">
        <v>50</v>
      </c>
      <c r="L5" s="49" t="s">
        <v>50</v>
      </c>
      <c r="M5" s="1" t="s">
        <v>6</v>
      </c>
      <c r="N5" s="42" t="s">
        <v>72</v>
      </c>
      <c r="O5" s="42" t="s">
        <v>77</v>
      </c>
      <c r="P5" s="1">
        <v>760384</v>
      </c>
      <c r="Q5" s="1">
        <v>760384</v>
      </c>
      <c r="R5" s="53" t="s">
        <v>89</v>
      </c>
      <c r="S5" s="52" t="s">
        <v>85</v>
      </c>
      <c r="T5" s="25" t="s">
        <v>35</v>
      </c>
      <c r="U5" s="32">
        <v>4.8</v>
      </c>
      <c r="V5" s="26">
        <v>5.09</v>
      </c>
      <c r="W5" s="25" t="s">
        <v>3</v>
      </c>
      <c r="X5" s="36">
        <v>57</v>
      </c>
      <c r="Y5" s="36">
        <v>40.6</v>
      </c>
      <c r="Z5" s="36">
        <v>26.7</v>
      </c>
      <c r="AA5" s="25">
        <v>2</v>
      </c>
      <c r="AB5" s="27">
        <v>12</v>
      </c>
      <c r="AC5" s="50">
        <f t="shared" ref="AC5" si="15">IF(X5="","",X5*Y5*Z5/1000000)</f>
        <v>6.1788999999999997E-2</v>
      </c>
      <c r="AD5" s="39">
        <v>65</v>
      </c>
      <c r="AE5" s="28">
        <f t="shared" ref="AE5" si="16">IF(AB5="","",AD5/AC5*AB5)</f>
        <v>12624</v>
      </c>
      <c r="AF5" s="25"/>
      <c r="AG5" s="29">
        <f t="shared" ref="AG5" si="17">IF(ISERROR(AF5/AE5),"",AF5/AE5)</f>
        <v>0</v>
      </c>
      <c r="AH5" s="1" t="s">
        <v>47</v>
      </c>
      <c r="AI5" s="43"/>
      <c r="AJ5" s="29">
        <f t="shared" ref="AJ5" si="18">IF(ISERROR(V5*AI5),"",V5*AI5)</f>
        <v>0</v>
      </c>
      <c r="AK5" s="29">
        <f>IF(ISERROR(V5+AG5+AJ5),"",V5+AG5+AJ5)</f>
        <v>5.09</v>
      </c>
      <c r="AL5" s="30">
        <v>0</v>
      </c>
      <c r="AM5" s="29">
        <f t="shared" ref="AM5" si="19">IF(ISERROR(AX5*AL5),"",AX5*AL5)</f>
        <v>0</v>
      </c>
      <c r="AN5" s="30">
        <v>0</v>
      </c>
      <c r="AO5" s="29">
        <f t="shared" ref="AO5" si="20">IF(ISERROR(V5*AN5),"",V5*AN5)</f>
        <v>0</v>
      </c>
      <c r="AP5" s="30">
        <v>0</v>
      </c>
      <c r="AQ5" s="29">
        <f t="shared" ref="AQ5" si="21">IF(ISERROR(AX5*AP5),"",AX5*AP5)</f>
        <v>0</v>
      </c>
      <c r="AR5" s="32"/>
      <c r="AS5" s="30">
        <v>0</v>
      </c>
      <c r="AT5" s="29">
        <f t="shared" ref="AT5" si="22">IF(ISERROR(AX5*AS5),"",AX5*AS5)</f>
        <v>0</v>
      </c>
      <c r="AU5" s="29">
        <f t="shared" ref="AU5" si="23">IF(ISERROR(AM5+AO5+AQ5+AT5),"",AM5+AO5+AQ5+AT5)</f>
        <v>0</v>
      </c>
      <c r="AV5" s="29">
        <f t="shared" ref="AV5" si="24">IF(ISERROR(AK5+AU5),"",AK5+AU5)</f>
        <v>5.09</v>
      </c>
      <c r="AW5" s="31">
        <f t="shared" ref="AW5" si="25">IF(ISERROR((AX5-AV5)/AX5),"",(AX5-AV5)/AX5)</f>
        <v>0.2515</v>
      </c>
      <c r="AX5" s="32">
        <v>6.8</v>
      </c>
      <c r="AY5" s="32">
        <v>12.99</v>
      </c>
      <c r="AZ5" s="31">
        <f t="shared" ref="AZ5" si="26">IF(ISERROR((AY5-AX5)/AY5),"",(AY5-AX5)/AY5)</f>
        <v>0.47649999999999998</v>
      </c>
      <c r="BA5" s="32">
        <v>6.8</v>
      </c>
      <c r="BB5" s="44">
        <f>36372/12*3</f>
        <v>9093</v>
      </c>
      <c r="BC5" s="41">
        <f t="shared" ref="BC5" si="27">IF(ISERROR(AV5*BB5),"",AV5*BB5)</f>
        <v>46283.37</v>
      </c>
      <c r="BD5" s="41">
        <f t="shared" ref="BD5" si="28">IF(ISERROR(AX5*BB5),"",AX5*BB5)</f>
        <v>61832.4</v>
      </c>
    </row>
    <row r="6" spans="1:56" s="71" customFormat="1" ht="56.25" customHeight="1">
      <c r="A6" s="54"/>
      <c r="B6" s="55">
        <v>5</v>
      </c>
      <c r="C6" s="54"/>
      <c r="D6" s="54"/>
      <c r="E6" s="56" t="s">
        <v>4</v>
      </c>
      <c r="F6" s="56"/>
      <c r="G6" s="56" t="s">
        <v>5</v>
      </c>
      <c r="H6" s="54" t="s">
        <v>78</v>
      </c>
      <c r="I6" s="54" t="s">
        <v>79</v>
      </c>
      <c r="J6" s="56" t="s">
        <v>5</v>
      </c>
      <c r="K6" s="54" t="s">
        <v>80</v>
      </c>
      <c r="L6" s="54" t="s">
        <v>80</v>
      </c>
      <c r="M6" s="56" t="s">
        <v>6</v>
      </c>
      <c r="N6" s="56" t="s">
        <v>72</v>
      </c>
      <c r="O6" s="54" t="s">
        <v>81</v>
      </c>
      <c r="P6" s="56">
        <v>760384</v>
      </c>
      <c r="Q6" s="56">
        <v>760384</v>
      </c>
      <c r="R6" s="53" t="s">
        <v>90</v>
      </c>
      <c r="S6" s="57"/>
      <c r="T6" s="54" t="s">
        <v>74</v>
      </c>
      <c r="U6" s="58"/>
      <c r="V6" s="59">
        <v>61.08</v>
      </c>
      <c r="W6" s="54" t="s">
        <v>3</v>
      </c>
      <c r="X6" s="60">
        <v>57</v>
      </c>
      <c r="Y6" s="60">
        <v>40.6</v>
      </c>
      <c r="Z6" s="60">
        <v>26.7</v>
      </c>
      <c r="AA6" s="54">
        <v>18</v>
      </c>
      <c r="AB6" s="61">
        <v>1</v>
      </c>
      <c r="AC6" s="62">
        <f t="shared" ref="AC6" si="29">IF(X6="","",X6*Y6*Z6/1000000)</f>
        <v>6.1788999999999997E-2</v>
      </c>
      <c r="AD6" s="63">
        <v>65</v>
      </c>
      <c r="AE6" s="64">
        <f t="shared" ref="AE6" si="30">IF(AB6="","",AD6/AC6*AB6)</f>
        <v>1052</v>
      </c>
      <c r="AF6" s="54"/>
      <c r="AG6" s="65">
        <f t="shared" ref="AG6" si="31">IF(ISERROR(AF6/AE6),"",AF6/AE6)</f>
        <v>0</v>
      </c>
      <c r="AH6" s="56" t="s">
        <v>47</v>
      </c>
      <c r="AI6" s="66"/>
      <c r="AJ6" s="65">
        <f t="shared" ref="AJ6" si="32">IF(ISERROR(V6*AI6),"",V6*AI6)</f>
        <v>0</v>
      </c>
      <c r="AK6" s="65">
        <f>IF(ISERROR(V6+AG6+AJ6),"",V6+AG6+AJ6)</f>
        <v>61.08</v>
      </c>
      <c r="AL6" s="67">
        <v>0</v>
      </c>
      <c r="AM6" s="65">
        <f t="shared" ref="AM6" si="33">IF(ISERROR(AX6*AL6),"",AX6*AL6)</f>
        <v>0</v>
      </c>
      <c r="AN6" s="67">
        <v>0</v>
      </c>
      <c r="AO6" s="65">
        <f t="shared" ref="AO6" si="34">IF(ISERROR(V6*AN6),"",V6*AN6)</f>
        <v>0</v>
      </c>
      <c r="AP6" s="67">
        <v>0</v>
      </c>
      <c r="AQ6" s="65">
        <f t="shared" ref="AQ6" si="35">IF(ISERROR(AX6*AP6),"",AX6*AP6)</f>
        <v>0</v>
      </c>
      <c r="AR6" s="58"/>
      <c r="AS6" s="67">
        <v>0</v>
      </c>
      <c r="AT6" s="65">
        <f t="shared" ref="AT6" si="36">IF(ISERROR(AX6*AS6),"",AX6*AS6)</f>
        <v>0</v>
      </c>
      <c r="AU6" s="65">
        <f t="shared" ref="AU6" si="37">IF(ISERROR(AM6+AO6+AQ6+AT6),"",AM6+AO6+AQ6+AT6)</f>
        <v>0</v>
      </c>
      <c r="AV6" s="65">
        <f t="shared" ref="AV6" si="38">IF(ISERROR(AK6+AU6),"",AK6+AU6)</f>
        <v>61.08</v>
      </c>
      <c r="AW6" s="68">
        <f t="shared" ref="AW6" si="39">IF(ISERROR((AX6-AV6)/AX6),"",(AX6-AV6)/AX6)</f>
        <v>0.2515</v>
      </c>
      <c r="AX6" s="58">
        <f>AX5*12</f>
        <v>81.599999999999994</v>
      </c>
      <c r="AY6" s="58"/>
      <c r="AZ6" s="68" t="str">
        <f>IF(ISERROR((AY6-AX6)/AY6),"",(AY6-AX6)/AY6)</f>
        <v/>
      </c>
      <c r="BA6" s="58">
        <f>BA5*12</f>
        <v>81.599999999999994</v>
      </c>
      <c r="BB6" s="69">
        <f>36372/12</f>
        <v>3031</v>
      </c>
      <c r="BC6" s="70">
        <f t="shared" ref="BC6" si="40">IF(ISERROR(AV6*BB6),"",AV6*BB6)</f>
        <v>185133.48</v>
      </c>
      <c r="BD6" s="70">
        <f t="shared" ref="BD6" si="41">IF(ISERROR(AX6*BB6),"",AX6*BB6)</f>
        <v>247329.6</v>
      </c>
    </row>
  </sheetData>
  <sheetProtection insertRows="0" deleteRows="0" sort="0"/>
  <protectedRanges>
    <protectedRange sqref="AX1 M7:AC197 M2:O6 L6 AE2:BD197 X2:AC6 B2:K197" name="Range1"/>
    <protectedRange sqref="AD2:AD197" name="Range1_1"/>
    <protectedRange sqref="L2:L5 L7:L209" name="Range1_1_1"/>
    <protectedRange sqref="P2:Q6 S2:W6" name="Range1_3"/>
  </protectedRanges>
  <phoneticPr fontId="10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282F771-F39E-462F-B199-73527ACC5556}">
          <x14:formula1>
            <xm:f>#REF!</xm:f>
          </x14:formula1>
          <xm:sqref>E2:E6</xm:sqref>
        </x14:dataValidation>
        <x14:dataValidation type="list" allowBlank="1" showInputMessage="1" showErrorMessage="1" xr:uid="{71D5F21E-1AC6-46DD-A2B2-63D8FAAE3191}">
          <x14:formula1>
            <xm:f>#REF!</xm:f>
          </x14:formula1>
          <xm:sqref>M2:M6</xm:sqref>
        </x14:dataValidation>
        <x14:dataValidation type="list" allowBlank="1" showInputMessage="1" showErrorMessage="1" xr:uid="{0625C699-266B-4DC2-A5AA-8DC2A2AD8BE7}">
          <x14:formula1>
            <xm:f>#REF!</xm:f>
          </x14:formula1>
          <xm:sqref>F2:F6</xm:sqref>
        </x14:dataValidation>
        <x14:dataValidation type="list" allowBlank="1" showInputMessage="1" showErrorMessage="1" xr:uid="{FBC3776E-75CE-48C7-B154-770A3FC6FEA3}">
          <x14:formula1>
            <xm:f>#REF!</xm:f>
          </x14:formula1>
          <xm:sqref>A2:A6</xm:sqref>
        </x14:dataValidation>
        <x14:dataValidation type="list" allowBlank="1" showInputMessage="1" showErrorMessage="1" xr:uid="{7A3144F0-1A57-4D46-8105-17C7D14735C6}">
          <x14:formula1>
            <xm:f>#REF!</xm:f>
          </x14:formula1>
          <xm:sqref>G2:G6 J6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2026-06-04T01:51:46Z</dcterms:modified>
</cp:coreProperties>
</file>