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#N/A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[13]Q1!$C$38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vlook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'[14]Page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4" i="5" l="1"/>
  <c r="BE3" i="5"/>
  <c r="AW3" i="5"/>
  <c r="AU3" i="5"/>
  <c r="AS3" i="5"/>
  <c r="AQ3" i="5"/>
  <c r="AX3" i="5" s="1"/>
  <c r="AO3" i="5"/>
  <c r="AM3" i="5"/>
  <c r="AJ3" i="5"/>
  <c r="AI3" i="5"/>
  <c r="AC3" i="5"/>
  <c r="AE3" i="5" s="1"/>
  <c r="AG3" i="5" s="1"/>
  <c r="BE2" i="5"/>
  <c r="BE4" i="5" s="1"/>
  <c r="AW2" i="5"/>
  <c r="AU2" i="5"/>
  <c r="AS2" i="5"/>
  <c r="AQ2" i="5"/>
  <c r="AO2" i="5"/>
  <c r="AM2" i="5"/>
  <c r="AX2" i="5" s="1"/>
  <c r="AI2" i="5"/>
  <c r="AC2" i="5"/>
  <c r="AE2" i="5" s="1"/>
  <c r="AG2" i="5" s="1"/>
  <c r="AK3" i="5" l="1"/>
  <c r="AY3" i="5" s="1"/>
  <c r="BD3" i="5" s="1"/>
  <c r="AJ2" i="5"/>
  <c r="AK2" i="5" s="1"/>
  <c r="AY2" i="5" s="1"/>
  <c r="AZ3" i="5" l="1"/>
  <c r="BD2" i="5"/>
  <c r="AZ2" i="5"/>
  <c r="BD4" i="5" l="1"/>
  <c r="BF4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W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X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<sst xmlns="http://schemas.openxmlformats.org/spreadsheetml/2006/main" count="81" uniqueCount="72">
  <si>
    <t>90gsm Solid Satin Gift Set</t>
  </si>
  <si>
    <t>Brand</t>
  </si>
  <si>
    <t>Beautyrest</t>
  </si>
  <si>
    <t>SHEET/SHEET SET</t>
  </si>
  <si>
    <t>Licensor</t>
  </si>
  <si>
    <t>Beautyrest 6%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</si>
  <si>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</si>
  <si>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</si>
  <si>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</si>
  <si>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</si>
  <si>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</si>
  <si>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</si>
  <si>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</si>
  <si>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</si>
  <si>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</si>
  <si>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</si>
  <si>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</si>
  <si>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</si>
  <si>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</si>
  <si>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</si>
  <si>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</si>
  <si>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</si>
  <si>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Additional 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</si>
  <si>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</si>
  <si>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</si>
  <si>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</si>
  <si>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</si>
  <si>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</si>
  <si>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</si>
  <si>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</si>
  <si>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</si>
  <si>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</si>
  <si>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</si>
  <si>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</si>
  <si>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</si>
  <si>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</si>
  <si>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</si>
  <si>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</si>
  <si>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</si>
  <si>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</si>
  <si>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</si>
  <si>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BBA %</t>
  </si>
  <si>
    <t>BBA $</t>
  </si>
  <si>
    <t>Warehouse Charge %</t>
  </si>
  <si>
    <t>Warehouse Charge $</t>
  </si>
  <si>
    <t>Royalty %</t>
  </si>
  <si>
    <t>Royalty $</t>
  </si>
  <si>
    <t>DA
CY23 DA Reduction is 1%</t>
  </si>
  <si>
    <t>DA
CY23 DA Reduction is 1% $</t>
  </si>
  <si>
    <t>COOP %</t>
  </si>
  <si>
    <t>COOP $</t>
  </si>
  <si>
    <t>Other Partnership %</t>
  </si>
  <si>
    <t>Other Partnership $</t>
  </si>
  <si>
    <t>Total Load $</t>
  </si>
  <si>
    <t>LDP Cost with Load $</t>
  </si>
  <si>
    <t>JLA Domestic MU%</t>
  </si>
  <si>
    <t>JLA Domestic Dead Net Price</t>
  </si>
  <si>
    <t>Additional Customer Price</t>
  </si>
  <si>
    <t>Total Quantity</t>
  </si>
  <si>
    <t>Total Cost</t>
  </si>
  <si>
    <t>Total Sales</t>
  </si>
  <si>
    <t>100% Polyester Beautyrest 90gsm Solid Satin Gift Set</t>
  </si>
  <si>
    <t>100% Polyester Beautyrest 90gsm Solid Satin Gift Set, including 2 Pillowcases+1 Eyemask+1 Scrunchie, Gift box packaging</t>
  </si>
  <si>
    <t>SPC:20x30"(2)+Eye Mask: 8x3.5"(1) +Scrunchy: 1.18 x2.15" (1)</t>
  </si>
  <si>
    <t>CHAMPAGNE</t>
  </si>
  <si>
    <t>Set</t>
  </si>
  <si>
    <t>Normal</t>
  </si>
  <si>
    <t>6302.32.2040</t>
  </si>
  <si>
    <t>BLUSH</t>
  </si>
  <si>
    <t>100% Polyester Beautyrest 90gsm Solid Satin Gift Set</t>
    <phoneticPr fontId="11" type="noConversion"/>
  </si>
  <si>
    <t>90gsm Solid Satin Gift Set</t>
    <phoneticPr fontId="11" type="noConversion"/>
  </si>
  <si>
    <t>100% Polyester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</si>
</sst>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8" formatCode="[$-409]dd/mmm/yy;@"/>
    <numFmt numFmtId="179" formatCode="_ \¥* #,##0.00_ ;_ \¥* \-#,##0.00_ ;_ \¥* &quot;-&quot;??_ ;_ @_ "/>
    <numFmt numFmtId="180" formatCode="&quot;$&quot;#,##0.00"/>
    <numFmt numFmtId="184" formatCode="\$#,##0.00;\-\$#,##0.00"/>
    <numFmt numFmtId="188" formatCode="0.0%"/>
    <numFmt numFmtId="189" formatCode="0.0000"/>
    <numFmt numFmtId="190" formatCode="0.0"/>
    <numFmt numFmtId="191" formatCode="0.000"/>
    <numFmt numFmtId="192" formatCode="&quot;$&quot;#,##0.0000"/>
    <numFmt numFmtId="193" formatCode="[$$-409]#,##0.00;\-[$$-409]#,##0.00"/>
  </numFmts>
  <fonts count="12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</font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/>
    <xf numFmtId="9" fontId="7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8" fillId="0" borderId="0"/>
    <xf numFmtId="178" fontId="2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0" fontId="7" fillId="0" borderId="0">
      <alignment vertical="center"/>
    </xf>
    <xf numFmtId="0" fontId="7" fillId="0" borderId="0"/>
    <xf numFmtId="0" fontId="2" fillId="0" borderId="0"/>
    <xf numFmtId="178" fontId="2" fillId="0" borderId="0"/>
    <xf numFmtId="178" fontId="2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9" fontId="9" fillId="0" borderId="0" applyFont="0" applyFill="0" applyBorder="0" applyAlignment="0" applyProtection="0">
      <alignment vertical="center"/>
    </xf>
    <xf numFmtId="0" fontId="2" fillId="0" borderId="0"/>
  </cellStyleXfs>
  <cellXfs count="61">
    <xf numFmtId="0" fontId="0" fillId="0" borderId="0" xfId="0"/>
    <xf numFmtId="0" fontId="10" fillId="0" borderId="0" xfId="4"/>
    <xf numFmtId="0" fontId="10" fillId="0" borderId="0" xfId="4" applyAlignment="1">
      <alignment horizontal="center" wrapText="1"/>
    </xf>
    <xf numFmtId="0" fontId="10" fillId="0" borderId="0" xfId="4" applyAlignment="1">
      <alignment wrapText="1"/>
    </xf>
    <xf numFmtId="180" fontId="10" fillId="0" borderId="0" xfId="4" applyNumberFormat="1" applyAlignment="1">
      <alignment wrapText="1"/>
    </xf>
    <xf numFmtId="190" fontId="10" fillId="0" borderId="0" xfId="4" applyNumberFormat="1" applyAlignment="1">
      <alignment wrapText="1"/>
    </xf>
    <xf numFmtId="1" fontId="10" fillId="0" borderId="0" xfId="4" applyNumberFormat="1" applyAlignment="1">
      <alignment wrapText="1"/>
    </xf>
    <xf numFmtId="2" fontId="10" fillId="0" borderId="0" xfId="4" applyNumberFormat="1" applyAlignment="1">
      <alignment wrapText="1"/>
    </xf>
    <xf numFmtId="191" fontId="10" fillId="0" borderId="0" xfId="4" applyNumberFormat="1" applyAlignment="1">
      <alignment wrapText="1"/>
    </xf>
    <xf numFmtId="189" fontId="10" fillId="0" borderId="0" xfId="4" applyNumberFormat="1" applyAlignment="1">
      <alignment wrapText="1"/>
    </xf>
    <xf numFmtId="10" fontId="10" fillId="0" borderId="0" xfId="4" applyNumberFormat="1" applyAlignment="1">
      <alignment wrapText="1"/>
    </xf>
    <xf numFmtId="192" fontId="10" fillId="0" borderId="0" xfId="4" applyNumberFormat="1" applyAlignment="1">
      <alignment wrapText="1"/>
    </xf>
    <xf numFmtId="0" fontId="10" fillId="0" borderId="2" xfId="4" applyBorder="1" applyAlignment="1">
      <alignment wrapText="1"/>
    </xf>
    <xf numFmtId="0" fontId="1" fillId="0" borderId="2" xfId="4" applyFont="1" applyBorder="1" applyAlignment="1">
      <alignment horizontal="center" wrapText="1"/>
    </xf>
    <xf numFmtId="0" fontId="1" fillId="6" borderId="2" xfId="4" applyFont="1" applyFill="1" applyBorder="1" applyAlignment="1">
      <alignment horizontal="center" wrapText="1"/>
    </xf>
    <xf numFmtId="0" fontId="3" fillId="6" borderId="2" xfId="4" applyFont="1" applyFill="1" applyBorder="1" applyAlignment="1">
      <alignment horizontal="center" wrapText="1"/>
    </xf>
    <xf numFmtId="0" fontId="3" fillId="3" borderId="2" xfId="4" applyFont="1" applyFill="1" applyBorder="1" applyAlignment="1">
      <alignment horizontal="center" wrapText="1"/>
    </xf>
    <xf numFmtId="0" fontId="1" fillId="3" borderId="2" xfId="4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180" fontId="1" fillId="5" borderId="0" xfId="4" applyNumberFormat="1" applyFont="1" applyFill="1" applyAlignment="1">
      <alignment wrapText="1"/>
    </xf>
    <xf numFmtId="180" fontId="1" fillId="7" borderId="1" xfId="4" applyNumberFormat="1" applyFont="1" applyFill="1" applyBorder="1" applyAlignment="1">
      <alignment horizontal="center" wrapText="1"/>
    </xf>
    <xf numFmtId="0" fontId="3" fillId="0" borderId="2" xfId="4" applyFont="1" applyBorder="1" applyAlignment="1">
      <alignment horizontal="center" wrapText="1"/>
    </xf>
    <xf numFmtId="190" fontId="1" fillId="0" borderId="2" xfId="4" applyNumberFormat="1" applyFont="1" applyBorder="1" applyAlignment="1">
      <alignment horizontal="center" wrapText="1"/>
    </xf>
    <xf numFmtId="2" fontId="1" fillId="0" borderId="2" xfId="4" applyNumberFormat="1" applyFont="1" applyBorder="1" applyAlignment="1">
      <alignment horizontal="center" wrapText="1"/>
    </xf>
    <xf numFmtId="1" fontId="1" fillId="0" borderId="2" xfId="4" applyNumberFormat="1" applyFont="1" applyBorder="1" applyAlignment="1">
      <alignment horizontal="center" wrapText="1"/>
    </xf>
    <xf numFmtId="189" fontId="4" fillId="0" borderId="2" xfId="5" applyNumberFormat="1" applyFont="1" applyBorder="1" applyAlignment="1">
      <alignment wrapText="1"/>
    </xf>
    <xf numFmtId="2" fontId="5" fillId="0" borderId="2" xfId="5" applyNumberFormat="1" applyFont="1" applyBorder="1" applyAlignment="1">
      <alignment wrapText="1"/>
    </xf>
    <xf numFmtId="1" fontId="4" fillId="0" borderId="2" xfId="5" applyNumberFormat="1" applyFont="1" applyBorder="1" applyAlignment="1">
      <alignment wrapText="1"/>
    </xf>
    <xf numFmtId="180" fontId="4" fillId="0" borderId="2" xfId="5" applyNumberFormat="1" applyFont="1" applyBorder="1" applyAlignment="1">
      <alignment wrapText="1"/>
    </xf>
    <xf numFmtId="10" fontId="1" fillId="0" borderId="2" xfId="4" applyNumberFormat="1" applyFont="1" applyBorder="1" applyAlignment="1">
      <alignment horizontal="center" wrapText="1"/>
    </xf>
    <xf numFmtId="180" fontId="4" fillId="3" borderId="2" xfId="5" applyNumberFormat="1" applyFont="1" applyFill="1" applyBorder="1" applyAlignment="1">
      <alignment wrapText="1"/>
    </xf>
    <xf numFmtId="180" fontId="4" fillId="2" borderId="2" xfId="5" applyNumberFormat="1" applyFont="1" applyFill="1" applyBorder="1" applyAlignment="1">
      <alignment wrapText="1"/>
    </xf>
    <xf numFmtId="10" fontId="4" fillId="2" borderId="2" xfId="5" applyNumberFormat="1" applyFont="1" applyFill="1" applyBorder="1" applyAlignment="1">
      <alignment wrapText="1"/>
    </xf>
    <xf numFmtId="180" fontId="5" fillId="8" borderId="2" xfId="5" applyNumberFormat="1" applyFont="1" applyFill="1" applyBorder="1" applyAlignment="1">
      <alignment wrapText="1"/>
    </xf>
    <xf numFmtId="180" fontId="5" fillId="2" borderId="1" xfId="5" applyNumberFormat="1" applyFont="1" applyFill="1" applyBorder="1" applyAlignment="1">
      <alignment wrapText="1"/>
    </xf>
    <xf numFmtId="192" fontId="4" fillId="0" borderId="2" xfId="5" applyNumberFormat="1" applyFont="1" applyBorder="1" applyAlignment="1">
      <alignment wrapText="1"/>
    </xf>
    <xf numFmtId="0" fontId="10" fillId="0" borderId="2" xfId="4" applyBorder="1" applyAlignment="1">
      <alignment horizontal="center"/>
    </xf>
    <xf numFmtId="0" fontId="10" fillId="0" borderId="2" xfId="4" applyBorder="1"/>
    <xf numFmtId="193" fontId="10" fillId="0" borderId="2" xfId="4" applyNumberFormat="1" applyBorder="1"/>
    <xf numFmtId="0" fontId="0" fillId="0" borderId="2" xfId="0" applyBorder="1" applyAlignment="1">
      <alignment wrapText="1"/>
    </xf>
    <xf numFmtId="180" fontId="10" fillId="0" borderId="1" xfId="4" applyNumberFormat="1" applyBorder="1" applyAlignment="1">
      <alignment horizontal="center" wrapText="1"/>
    </xf>
    <xf numFmtId="180" fontId="10" fillId="0" borderId="1" xfId="4" applyNumberFormat="1" applyBorder="1"/>
    <xf numFmtId="190" fontId="10" fillId="0" borderId="2" xfId="4" applyNumberFormat="1" applyBorder="1"/>
    <xf numFmtId="2" fontId="10" fillId="0" borderId="2" xfId="4" applyNumberFormat="1" applyBorder="1"/>
    <xf numFmtId="1" fontId="10" fillId="0" borderId="2" xfId="4" applyNumberFormat="1" applyBorder="1"/>
    <xf numFmtId="189" fontId="10" fillId="9" borderId="2" xfId="4" applyNumberFormat="1" applyFill="1" applyBorder="1"/>
    <xf numFmtId="1" fontId="10" fillId="9" borderId="2" xfId="4" applyNumberFormat="1" applyFill="1" applyBorder="1"/>
    <xf numFmtId="3" fontId="10" fillId="0" borderId="2" xfId="4" applyNumberFormat="1" applyBorder="1"/>
    <xf numFmtId="180" fontId="10" fillId="9" borderId="2" xfId="4" applyNumberFormat="1" applyFill="1" applyBorder="1"/>
    <xf numFmtId="0" fontId="6" fillId="4" borderId="3" xfId="31" applyFont="1" applyFill="1" applyBorder="1" applyAlignment="1">
      <alignment horizontal="left" vertical="center"/>
    </xf>
    <xf numFmtId="188" fontId="6" fillId="4" borderId="3" xfId="31" applyNumberFormat="1" applyFont="1" applyFill="1" applyBorder="1" applyAlignment="1">
      <alignment horizontal="left" vertical="center"/>
    </xf>
    <xf numFmtId="10" fontId="10" fillId="0" borderId="2" xfId="4" applyNumberFormat="1" applyBorder="1"/>
    <xf numFmtId="10" fontId="0" fillId="9" borderId="2" xfId="10" applyNumberFormat="1" applyFont="1" applyFill="1" applyBorder="1" applyAlignment="1"/>
    <xf numFmtId="180" fontId="10" fillId="0" borderId="2" xfId="4" applyNumberFormat="1" applyBorder="1"/>
    <xf numFmtId="0" fontId="0" fillId="0" borderId="3" xfId="28" applyFont="1" applyBorder="1" applyAlignment="1">
      <alignment horizontal="left" vertical="center" wrapText="1"/>
    </xf>
    <xf numFmtId="0" fontId="6" fillId="4" borderId="2" xfId="31" applyFont="1" applyFill="1" applyBorder="1" applyAlignment="1">
      <alignment horizontal="left" vertical="center"/>
    </xf>
    <xf numFmtId="188" fontId="6" fillId="4" borderId="2" xfId="31" applyNumberFormat="1" applyFont="1" applyFill="1" applyBorder="1" applyAlignment="1">
      <alignment horizontal="left" vertical="center"/>
    </xf>
    <xf numFmtId="0" fontId="0" fillId="0" borderId="2" xfId="28" applyFont="1" applyBorder="1" applyAlignment="1">
      <alignment horizontal="left" vertical="center" wrapText="1"/>
    </xf>
    <xf numFmtId="0" fontId="0" fillId="0" borderId="0" xfId="26" applyFont="1" applyAlignment="1">
      <alignment horizontal="left" vertical="center"/>
    </xf>
    <xf numFmtId="184" fontId="0" fillId="0" borderId="0" xfId="26" applyNumberFormat="1" applyFont="1" applyAlignment="1">
      <alignment horizontal="left" vertical="center"/>
    </xf>
    <xf numFmtId="10" fontId="6" fillId="0" borderId="0" xfId="1" applyNumberFormat="1" applyFont="1" applyFill="1" applyBorder="1" applyAlignment="1" applyProtection="1">
      <alignment horizontal="left" vertical="center"/>
    </xf>
  </cellXfs>
  <cellStyles count="32">
    <cellStyle name="Currency 2" xfId="30"/>
    <cellStyle name="Currency 2 2 2" xfId="2"/>
    <cellStyle name="Normal 1 2" xfId="3"/>
    <cellStyle name="Normal 2" xfId="4"/>
    <cellStyle name="Normal 2 18 2" xfId="5"/>
    <cellStyle name="Normal 3 2 15" xfId="6"/>
    <cellStyle name="Normal 35" xfId="7"/>
    <cellStyle name="Normal 52" xfId="8"/>
    <cellStyle name="Normal_2010 NY-showroom sheet set for JCP 0330" xfId="27"/>
    <cellStyle name="Normal_HE micro fiber Sheets 08252010" xfId="31"/>
    <cellStyle name="Normal_March 2011 Macys market quote" xfId="26"/>
    <cellStyle name="Normal_Quote sheet of  E-Commerce   sheet updated 11-30-2010" xfId="28"/>
    <cellStyle name="Percent 17" xfId="9"/>
    <cellStyle name="Percent 2" xfId="10"/>
    <cellStyle name="Percent 2 2 2" xfId="11"/>
    <cellStyle name="Style 1" xfId="12"/>
    <cellStyle name="百分比" xfId="1" builtinId="5"/>
    <cellStyle name="百分比 2" xfId="20"/>
    <cellStyle name="百分比 2 2" xfId="21"/>
    <cellStyle name="百分比 3" xfId="22"/>
    <cellStyle name="百分比 5" xfId="23"/>
    <cellStyle name="常规" xfId="0" builtinId="0"/>
    <cellStyle name="常规 18" xfId="14"/>
    <cellStyle name="常规 2" xfId="15"/>
    <cellStyle name="常规 3" xfId="16"/>
    <cellStyle name="货币 2" xfId="24"/>
    <cellStyle name="货币 3" xfId="25"/>
    <cellStyle name="千位分隔 4" xfId="13"/>
    <cellStyle name="样式 1 2" xfId="17"/>
    <cellStyle name="样式 1 2 2" xfId="18"/>
    <cellStyle name="样式 1 3 2" xfId="29"/>
    <cellStyle name="样式 1 5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Page 1 Sales and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  <sheetName val="1-Import Product 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  <sheetName val="1-Import Product Data 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Mappin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6"/>
  <sheetViews>
    <sheetView tabSelected="1" topLeftCell="AB1" zoomScale="80" zoomScaleNormal="80" workbookViewId="0">
      <selection activeCell="K12" sqref="K12:BE16"/>
    </sheetView>
  </sheetViews>
  <sheetFormatPr defaultColWidth="9.28515625" defaultRowHeight="15"/>
  <cols>
    <col min="1" max="1" width="10.28515625" style="2" customWidth="1"/>
    <col min="2" max="2" width="16.85546875" style="3" customWidth="1"/>
    <col min="3" max="3" width="28.140625" style="3" customWidth="1"/>
    <col min="4" max="4" width="18.42578125" style="3" customWidth="1"/>
    <col min="5" max="5" width="13.28515625" style="3" customWidth="1"/>
    <col min="6" max="6" width="21.5703125" style="3" customWidth="1"/>
    <col min="7" max="7" width="19.28515625" style="3" bestFit="1" customWidth="1"/>
    <col min="8" max="8" width="9.28515625" style="3" customWidth="1"/>
    <col min="9" max="9" width="46.42578125" style="3" customWidth="1"/>
    <col min="10" max="10" width="21" style="3" customWidth="1"/>
    <col min="11" max="11" width="11.28515625" style="3" customWidth="1"/>
    <col min="12" max="12" width="19.140625" style="3" customWidth="1"/>
    <col min="13" max="13" width="18" style="3" customWidth="1"/>
    <col min="14" max="14" width="12.42578125" style="3" customWidth="1"/>
    <col min="15" max="15" width="8.7109375" style="3" customWidth="1"/>
    <col min="16" max="16" width="13.42578125" style="3" customWidth="1"/>
    <col min="17" max="17" width="20" style="3" customWidth="1"/>
    <col min="18" max="18" width="17.7109375" style="4" customWidth="1"/>
    <col min="19" max="19" width="22.85546875" style="4" customWidth="1"/>
    <col min="20" max="20" width="9.42578125" style="3" customWidth="1"/>
    <col min="21" max="21" width="8.28515625" style="5" customWidth="1"/>
    <col min="22" max="22" width="8.7109375" style="5" customWidth="1"/>
    <col min="23" max="23" width="7.28515625" style="5" customWidth="1"/>
    <col min="24" max="24" width="9" style="5" customWidth="1"/>
    <col min="25" max="25" width="6.28515625" style="6" customWidth="1"/>
    <col min="26" max="26" width="11.42578125" style="7" customWidth="1"/>
    <col min="27" max="27" width="10" style="8" customWidth="1"/>
    <col min="28" max="28" width="9.7109375" style="6" customWidth="1"/>
    <col min="29" max="29" width="7.7109375" style="9" customWidth="1"/>
    <col min="30" max="30" width="9" style="4" customWidth="1"/>
    <col min="31" max="31" width="14.28515625" style="3" customWidth="1"/>
    <col min="32" max="32" width="8.42578125" style="10" customWidth="1"/>
    <col min="33" max="33" width="10.7109375" style="4" customWidth="1"/>
    <col min="34" max="34" width="13.5703125" style="4" customWidth="1"/>
    <col min="35" max="35" width="11.5703125" style="4" customWidth="1"/>
    <col min="36" max="36" width="8.28515625" style="4" customWidth="1"/>
    <col min="37" max="37" width="11.5703125" style="10" customWidth="1"/>
    <col min="38" max="38" width="10.7109375" style="4" customWidth="1"/>
    <col min="39" max="39" width="8.28515625" style="10" customWidth="1"/>
    <col min="40" max="40" width="9.28515625" style="4" customWidth="1"/>
    <col min="41" max="41" width="8.28515625" style="10" customWidth="1"/>
    <col min="42" max="42" width="9.28515625" style="4" customWidth="1"/>
    <col min="43" max="43" width="6.85546875" style="4" customWidth="1"/>
    <col min="44" max="44" width="8.28515625" style="10" customWidth="1"/>
    <col min="45" max="46" width="9.28515625" style="4" customWidth="1"/>
    <col min="47" max="48" width="11.28515625" style="4" customWidth="1"/>
    <col min="49" max="49" width="7.7109375" style="4" customWidth="1"/>
    <col min="50" max="50" width="11.28515625" style="4" customWidth="1"/>
    <col min="51" max="51" width="11.85546875" style="3" customWidth="1"/>
    <col min="52" max="52" width="14.7109375" style="11" customWidth="1"/>
    <col min="53" max="54" width="15" style="4" customWidth="1"/>
    <col min="55" max="55" width="11.7109375" style="3" customWidth="1"/>
    <col min="56" max="56" width="14.7109375" style="3" customWidth="1"/>
    <col min="57" max="57" width="10.7109375" style="3"/>
    <col min="58" max="16384" width="9.28515625" style="3"/>
  </cols>
  <sheetData>
    <row r="1" spans="1:58" ht="58.15" customHeight="1">
      <c r="A1" s="13" t="s">
        <v>6</v>
      </c>
      <c r="B1" s="13" t="s">
        <v>7</v>
      </c>
      <c r="C1" s="14" t="s">
        <v>8</v>
      </c>
      <c r="D1" s="14" t="s">
        <v>9</v>
      </c>
      <c r="E1" s="15" t="s">
        <v>1</v>
      </c>
      <c r="F1" s="15" t="s">
        <v>4</v>
      </c>
      <c r="G1" s="16" t="s">
        <v>10</v>
      </c>
      <c r="H1" s="14" t="s">
        <v>11</v>
      </c>
      <c r="I1" s="17" t="s">
        <v>12</v>
      </c>
      <c r="J1" s="17" t="s">
        <v>13</v>
      </c>
      <c r="K1" s="17" t="s">
        <v>14</v>
      </c>
      <c r="L1" s="17" t="s">
        <v>15</v>
      </c>
      <c r="M1" s="17" t="s">
        <v>16</v>
      </c>
      <c r="N1" s="17" t="s">
        <v>17</v>
      </c>
      <c r="O1" s="14" t="s">
        <v>18</v>
      </c>
      <c r="P1" s="14" t="s">
        <v>19</v>
      </c>
      <c r="Q1" s="14" t="s">
        <v>20</v>
      </c>
      <c r="R1" s="14" t="s">
        <v>21</v>
      </c>
      <c r="S1" s="18" t="s">
        <v>22</v>
      </c>
      <c r="T1" s="17" t="s">
        <v>23</v>
      </c>
      <c r="U1" s="19" t="s">
        <v>24</v>
      </c>
      <c r="V1" s="20" t="s">
        <v>25</v>
      </c>
      <c r="W1" s="21" t="s">
        <v>26</v>
      </c>
      <c r="X1" s="22" t="s">
        <v>27</v>
      </c>
      <c r="Y1" s="22" t="s">
        <v>28</v>
      </c>
      <c r="Z1" s="22" t="s">
        <v>29</v>
      </c>
      <c r="AA1" s="23" t="s">
        <v>30</v>
      </c>
      <c r="AB1" s="24" t="s">
        <v>31</v>
      </c>
      <c r="AC1" s="25" t="s">
        <v>32</v>
      </c>
      <c r="AD1" s="26" t="s">
        <v>33</v>
      </c>
      <c r="AE1" s="27" t="s">
        <v>34</v>
      </c>
      <c r="AF1" s="13" t="s">
        <v>35</v>
      </c>
      <c r="AG1" s="28" t="s">
        <v>36</v>
      </c>
      <c r="AH1" s="13" t="s">
        <v>37</v>
      </c>
      <c r="AI1" s="29" t="s">
        <v>38</v>
      </c>
      <c r="AJ1" s="30" t="s">
        <v>39</v>
      </c>
      <c r="AK1" s="28" t="s">
        <v>40</v>
      </c>
      <c r="AL1" s="29" t="s">
        <v>41</v>
      </c>
      <c r="AM1" s="28" t="s">
        <v>42</v>
      </c>
      <c r="AN1" s="29" t="s">
        <v>43</v>
      </c>
      <c r="AO1" s="28" t="s">
        <v>44</v>
      </c>
      <c r="AP1" s="29" t="s">
        <v>45</v>
      </c>
      <c r="AQ1" s="28" t="s">
        <v>46</v>
      </c>
      <c r="AR1" s="29" t="s">
        <v>47</v>
      </c>
      <c r="AS1" s="28" t="s">
        <v>48</v>
      </c>
      <c r="AT1" s="29" t="s">
        <v>49</v>
      </c>
      <c r="AU1" s="28" t="s">
        <v>50</v>
      </c>
      <c r="AV1" s="29" t="s">
        <v>51</v>
      </c>
      <c r="AW1" s="28" t="s">
        <v>52</v>
      </c>
      <c r="AX1" s="28" t="s">
        <v>53</v>
      </c>
      <c r="AY1" s="31" t="s">
        <v>54</v>
      </c>
      <c r="AZ1" s="32" t="s">
        <v>55</v>
      </c>
      <c r="BA1" s="33" t="s">
        <v>56</v>
      </c>
      <c r="BB1" s="34" t="s">
        <v>57</v>
      </c>
      <c r="BC1" s="13" t="s">
        <v>58</v>
      </c>
      <c r="BD1" s="35" t="s">
        <v>59</v>
      </c>
      <c r="BE1" s="28" t="s">
        <v>60</v>
      </c>
    </row>
    <row r="2" spans="1:58" s="1" customFormat="1">
      <c r="A2" s="36">
        <v>1</v>
      </c>
      <c r="B2" s="37"/>
      <c r="C2" s="37"/>
      <c r="D2" s="37"/>
      <c r="E2" s="37" t="s">
        <v>2</v>
      </c>
      <c r="F2" s="37" t="s">
        <v>5</v>
      </c>
      <c r="G2" s="37" t="s">
        <v>3</v>
      </c>
      <c r="H2" s="38"/>
      <c r="I2" s="37" t="s">
        <v>69</v>
      </c>
      <c r="J2" s="37" t="s">
        <v>70</v>
      </c>
      <c r="K2" s="37" t="s">
        <v>62</v>
      </c>
      <c r="L2" s="12" t="s">
        <v>71</v>
      </c>
      <c r="M2" s="37" t="s">
        <v>63</v>
      </c>
      <c r="N2" s="37" t="s">
        <v>64</v>
      </c>
      <c r="O2" s="37"/>
      <c r="P2" s="37"/>
      <c r="Q2" s="37"/>
      <c r="R2" s="37"/>
      <c r="S2" s="39"/>
      <c r="T2" s="37" t="s">
        <v>65</v>
      </c>
      <c r="U2" s="40">
        <v>1.62</v>
      </c>
      <c r="V2" s="41">
        <v>1.7</v>
      </c>
      <c r="W2" s="37" t="s">
        <v>66</v>
      </c>
      <c r="X2" s="42">
        <v>21</v>
      </c>
      <c r="Y2" s="42">
        <v>16</v>
      </c>
      <c r="Z2" s="42">
        <v>23</v>
      </c>
      <c r="AA2" s="43"/>
      <c r="AB2" s="44">
        <v>6</v>
      </c>
      <c r="AC2" s="45">
        <f>IF(X2="","",X2*Y2*Z2/1000000)</f>
        <v>7.7000000000000002E-3</v>
      </c>
      <c r="AD2" s="43">
        <v>56</v>
      </c>
      <c r="AE2" s="46">
        <f>IF(AB2="","",AD2/AC2*AB2)</f>
        <v>43636</v>
      </c>
      <c r="AF2" s="47">
        <v>3500</v>
      </c>
      <c r="AG2" s="48">
        <f>IF(ISERROR(AF2/AE2),"",AF2/AE2)</f>
        <v>0.08</v>
      </c>
      <c r="AH2" s="49" t="s">
        <v>67</v>
      </c>
      <c r="AI2" s="50">
        <f>11.4%+10%</f>
        <v>0.214</v>
      </c>
      <c r="AJ2" s="48">
        <f>IF(ISERROR(V2*AI2),"",V2*AI2)</f>
        <v>0.36</v>
      </c>
      <c r="AK2" s="48">
        <f>IF(ISERROR(V2+AG2+AJ2),"",V2+AG2+AJ2)</f>
        <v>2.14</v>
      </c>
      <c r="AL2" s="51">
        <v>0.03</v>
      </c>
      <c r="AM2" s="48">
        <f>IF(ISERROR(BA2*AL2),"",BA2*AL2)</f>
        <v>0.12</v>
      </c>
      <c r="AN2" s="51">
        <v>0.08</v>
      </c>
      <c r="AO2" s="48">
        <f>IF(ISERROR(BA2*AN2),"",BA2*AN2)</f>
        <v>0.33</v>
      </c>
      <c r="AP2" s="51">
        <v>0.06</v>
      </c>
      <c r="AQ2" s="48">
        <f>IF(ISERROR(BA2*AP2),"",BA2*AP2)</f>
        <v>0.25</v>
      </c>
      <c r="AR2" s="51">
        <v>0.01</v>
      </c>
      <c r="AS2" s="48">
        <f>IF(ISERROR(BA2*AR2),"",BA2*AR2)</f>
        <v>0.04</v>
      </c>
      <c r="AT2" s="51">
        <v>0.03</v>
      </c>
      <c r="AU2" s="48">
        <f>IF(ISERROR(BA2*AT2),"",BA2*AT2)</f>
        <v>0.12</v>
      </c>
      <c r="AV2" s="51">
        <v>1.4999999999999999E-2</v>
      </c>
      <c r="AW2" s="48">
        <f>IF(ISERROR(BA2*AV2),"",BA2*AV2)</f>
        <v>0.06</v>
      </c>
      <c r="AX2" s="48">
        <f>IF(ISERROR(AM2+AO2+AQ2+AS2+AU2+AW2),"",AM2+AO2+AQ2+AS2+AU2+AW2)</f>
        <v>0.92</v>
      </c>
      <c r="AY2" s="48">
        <f>IF(ISERROR(AK2+AX2),"",AK2+AX2)</f>
        <v>3.06</v>
      </c>
      <c r="AZ2" s="52">
        <f>IF(ISERROR((BA2-AY2)/BA2),"",(BA2-AY2)/BA2)</f>
        <v>0.25369999999999998</v>
      </c>
      <c r="BA2" s="53">
        <v>4.0999999999999996</v>
      </c>
      <c r="BB2" s="53"/>
      <c r="BC2" s="54">
        <v>3966</v>
      </c>
      <c r="BD2" s="48">
        <f>IF(ISERROR(AY2*BC2),"",AY2*BC2)</f>
        <v>12135.96</v>
      </c>
      <c r="BE2" s="48">
        <f>IF(ISERROR(BA2*BC2),"",BA2*BC2)</f>
        <v>16260.6</v>
      </c>
    </row>
    <row r="3" spans="1:58" s="1" customFormat="1">
      <c r="A3" s="36">
        <v>2</v>
      </c>
      <c r="B3" s="37"/>
      <c r="C3" s="37"/>
      <c r="D3" s="37"/>
      <c r="E3" s="37" t="s">
        <v>2</v>
      </c>
      <c r="F3" s="37" t="s">
        <v>5</v>
      </c>
      <c r="G3" s="37" t="s">
        <v>3</v>
      </c>
      <c r="H3" s="38"/>
      <c r="I3" s="37" t="s">
        <v>61</v>
      </c>
      <c r="J3" s="37" t="s">
        <v>0</v>
      </c>
      <c r="K3" s="37" t="s">
        <v>62</v>
      </c>
      <c r="L3" s="12" t="s">
        <v>71</v>
      </c>
      <c r="M3" s="37" t="s">
        <v>63</v>
      </c>
      <c r="N3" s="37" t="s">
        <v>68</v>
      </c>
      <c r="O3" s="37"/>
      <c r="P3" s="37"/>
      <c r="Q3" s="37"/>
      <c r="R3" s="37"/>
      <c r="S3" s="39"/>
      <c r="T3" s="37" t="s">
        <v>65</v>
      </c>
      <c r="U3" s="40">
        <v>1.62</v>
      </c>
      <c r="V3" s="41">
        <v>1.7</v>
      </c>
      <c r="W3" s="37" t="s">
        <v>66</v>
      </c>
      <c r="X3" s="42">
        <v>21</v>
      </c>
      <c r="Y3" s="42">
        <v>16</v>
      </c>
      <c r="Z3" s="42">
        <v>23</v>
      </c>
      <c r="AA3" s="43"/>
      <c r="AB3" s="44">
        <v>6</v>
      </c>
      <c r="AC3" s="45">
        <f>IF(X3="","",X3*Y3*Z3/1000000)</f>
        <v>7.7000000000000002E-3</v>
      </c>
      <c r="AD3" s="43">
        <v>56</v>
      </c>
      <c r="AE3" s="46">
        <f>IF(AB3="","",AD3/AC3*AB3)</f>
        <v>43636</v>
      </c>
      <c r="AF3" s="47">
        <v>3500</v>
      </c>
      <c r="AG3" s="48">
        <f>IF(ISERROR(AF3/AE3),"",AF3/AE3)</f>
        <v>0.08</v>
      </c>
      <c r="AH3" s="55" t="s">
        <v>67</v>
      </c>
      <c r="AI3" s="56">
        <f>11.4%+10%</f>
        <v>0.214</v>
      </c>
      <c r="AJ3" s="48">
        <f>IF(ISERROR(V3*AI3),"",V3*AI3)</f>
        <v>0.36</v>
      </c>
      <c r="AK3" s="48">
        <f>IF(ISERROR(V3+AG3+AJ3),"",V3+AG3+AJ3)</f>
        <v>2.14</v>
      </c>
      <c r="AL3" s="51">
        <v>0.03</v>
      </c>
      <c r="AM3" s="48">
        <f>IF(ISERROR(BA3*AL3),"",BA3*AL3)</f>
        <v>0.12</v>
      </c>
      <c r="AN3" s="51">
        <v>0.08</v>
      </c>
      <c r="AO3" s="48">
        <f>IF(ISERROR(BA3*AN3),"",BA3*AN3)</f>
        <v>0.33</v>
      </c>
      <c r="AP3" s="51">
        <v>0.06</v>
      </c>
      <c r="AQ3" s="48">
        <f>IF(ISERROR(BA3*AP3),"",BA3*AP3)</f>
        <v>0.25</v>
      </c>
      <c r="AR3" s="51">
        <v>0.01</v>
      </c>
      <c r="AS3" s="48">
        <f>IF(ISERROR(BA3*AR3),"",BA3*AR3)</f>
        <v>0.04</v>
      </c>
      <c r="AT3" s="51">
        <v>0.03</v>
      </c>
      <c r="AU3" s="48">
        <f>IF(ISERROR(BA3*AT3),"",BA3*AT3)</f>
        <v>0.12</v>
      </c>
      <c r="AV3" s="51">
        <v>1.4999999999999999E-2</v>
      </c>
      <c r="AW3" s="48">
        <f>IF(ISERROR(BA3*AV3),"",BA3*AV3)</f>
        <v>0.06</v>
      </c>
      <c r="AX3" s="48">
        <f>IF(ISERROR(AM3+AO3+AQ3+AS3+AU3+AW3),"",AM3+AO3+AQ3+AS3+AU3+AW3)</f>
        <v>0.92</v>
      </c>
      <c r="AY3" s="48">
        <f>IF(ISERROR(AK3+AX3),"",AK3+AX3)</f>
        <v>3.06</v>
      </c>
      <c r="AZ3" s="52">
        <f>IF(ISERROR((BA3-AY3)/BA3),"",(BA3-AY3)/BA3)</f>
        <v>0.25369999999999998</v>
      </c>
      <c r="BA3" s="53">
        <v>4.0999999999999996</v>
      </c>
      <c r="BB3" s="53"/>
      <c r="BC3" s="57">
        <v>3966</v>
      </c>
      <c r="BD3" s="48">
        <f>IF(ISERROR(AY3*BC3),"",AY3*BC3)</f>
        <v>12135.96</v>
      </c>
      <c r="BE3" s="48">
        <f>IF(ISERROR(BA3*BC3),"",BA3*BC3)</f>
        <v>16260.6</v>
      </c>
    </row>
    <row r="4" spans="1:58">
      <c r="BC4" s="58">
        <f t="shared" ref="BC4:BE4" si="0">SUM(BC2:BC3)</f>
        <v>7932</v>
      </c>
      <c r="BD4" s="59">
        <f t="shared" si="0"/>
        <v>24271.919999999998</v>
      </c>
      <c r="BE4" s="59">
        <f t="shared" si="0"/>
        <v>32521.200000000001</v>
      </c>
      <c r="BF4" s="60">
        <f>(BE4-BD4)/BE4</f>
        <v>0.25369999999999998</v>
      </c>
    </row>
    <row r="11" spans="1:58">
      <c r="A11" s="3"/>
      <c r="J11" s="4"/>
      <c r="K11" s="4"/>
      <c r="M11" s="5"/>
      <c r="N11" s="5"/>
      <c r="O11" s="5"/>
      <c r="P11" s="5"/>
      <c r="Q11" s="6"/>
      <c r="R11" s="7"/>
      <c r="S11" s="8"/>
      <c r="T11" s="6"/>
      <c r="U11" s="9"/>
      <c r="V11" s="4"/>
      <c r="W11" s="3"/>
      <c r="X11" s="10"/>
      <c r="Y11" s="4"/>
      <c r="Z11" s="4"/>
      <c r="AA11" s="4"/>
      <c r="AB11" s="4"/>
      <c r="AC11" s="10"/>
      <c r="AE11" s="10"/>
    </row>
    <row r="12" spans="1:58">
      <c r="A12" s="3"/>
      <c r="J12" s="4"/>
      <c r="K12" s="4"/>
      <c r="M12" s="5"/>
      <c r="N12" s="5"/>
      <c r="O12" s="5"/>
      <c r="P12" s="5"/>
      <c r="Q12" s="6"/>
      <c r="R12" s="7"/>
      <c r="S12" s="8"/>
      <c r="T12" s="6"/>
      <c r="U12" s="9"/>
      <c r="V12" s="4"/>
      <c r="W12" s="3"/>
      <c r="X12" s="10"/>
      <c r="Y12" s="4"/>
      <c r="Z12" s="4"/>
      <c r="AA12" s="4"/>
      <c r="AB12" s="4"/>
      <c r="AC12" s="10"/>
      <c r="AE12" s="10"/>
    </row>
    <row r="13" spans="1:58">
      <c r="A13" s="3"/>
      <c r="J13" s="4"/>
      <c r="K13" s="4"/>
      <c r="M13" s="5"/>
      <c r="N13" s="5"/>
      <c r="O13" s="5"/>
      <c r="P13" s="5"/>
      <c r="Q13" s="6"/>
      <c r="R13" s="7"/>
      <c r="S13" s="8"/>
      <c r="T13" s="6"/>
      <c r="U13" s="9"/>
      <c r="V13" s="4"/>
      <c r="W13" s="3"/>
      <c r="X13" s="10"/>
      <c r="Y13" s="4"/>
      <c r="Z13" s="4"/>
      <c r="AA13" s="4"/>
      <c r="AB13" s="4"/>
      <c r="AC13" s="10"/>
      <c r="AE13" s="10"/>
    </row>
    <row r="14" spans="1:58">
      <c r="A14" s="3"/>
      <c r="J14" s="4"/>
      <c r="K14" s="4"/>
      <c r="M14" s="5"/>
      <c r="N14" s="5"/>
      <c r="O14" s="5"/>
      <c r="P14" s="5"/>
      <c r="Q14" s="6"/>
      <c r="R14" s="7"/>
      <c r="S14" s="8"/>
      <c r="T14" s="6"/>
      <c r="U14" s="9"/>
      <c r="V14" s="4"/>
      <c r="W14" s="3"/>
      <c r="X14" s="10"/>
      <c r="Y14" s="4"/>
      <c r="Z14" s="4"/>
      <c r="AA14" s="4"/>
      <c r="AB14" s="4"/>
      <c r="AC14" s="10"/>
      <c r="AE14" s="10"/>
    </row>
    <row r="15" spans="1:58">
      <c r="A15" s="3"/>
      <c r="J15" s="4"/>
      <c r="K15" s="4"/>
      <c r="M15" s="5"/>
      <c r="N15" s="5"/>
      <c r="O15" s="5"/>
      <c r="P15" s="5"/>
      <c r="Q15" s="6"/>
      <c r="R15" s="7"/>
      <c r="S15" s="8"/>
      <c r="T15" s="6"/>
      <c r="U15" s="9"/>
      <c r="V15" s="4"/>
      <c r="W15" s="3"/>
      <c r="X15" s="10"/>
      <c r="Y15" s="4"/>
      <c r="Z15" s="4"/>
      <c r="AA15" s="4"/>
      <c r="AB15" s="4"/>
      <c r="AC15" s="10"/>
      <c r="AE15" s="10"/>
    </row>
    <row r="16" spans="1:58">
      <c r="A16" s="3"/>
      <c r="J16" s="4"/>
      <c r="K16" s="4"/>
      <c r="M16" s="5"/>
      <c r="N16" s="5"/>
      <c r="O16" s="5"/>
      <c r="P16" s="5"/>
      <c r="Q16" s="6"/>
      <c r="R16" s="7"/>
      <c r="S16" s="8"/>
      <c r="T16" s="6"/>
      <c r="U16" s="9"/>
      <c r="V16" s="4"/>
      <c r="W16" s="3"/>
      <c r="X16" s="10"/>
      <c r="Y16" s="4"/>
      <c r="Z16" s="4"/>
      <c r="AA16" s="4"/>
      <c r="AB16" s="4"/>
      <c r="AC16" s="10"/>
      <c r="AE16" s="10"/>
    </row>
  </sheetData>
  <sheetProtection insertRows="0" deleteRows="0" sort="0"/>
  <protectedRanges>
    <protectedRange sqref="AG2:AG3 V2:W3 A2:B3 M2:R3 T2:T3 E17:F87 AE15:AM16 AJ2:AS3 E2:K3 AC2:AE3 AV2:AZ3 A11:AE16 G4:H10 E5:F10 C2:D10 A5:B10 A17:B87 AN4:AX86 I4:AM8 G17:AM86 C17:D86" name="Range1"/>
    <protectedRange sqref="X2:AA3" name="Range1_2"/>
    <protectedRange sqref="AF2:AF3" name="Range1_3"/>
    <protectedRange sqref="AH2:AI3" name="Range1_4"/>
    <protectedRange sqref="BC2:BC3" name="Range1_6"/>
    <protectedRange sqref="L2:L3" name="Range1_1"/>
    <protectedRange sqref="S2:S3" name="Range1_4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G2:G3</xm:sqref>
        </x14:dataValidation>
        <x14:dataValidation type="list" allowBlank="1" showInputMessage="1" showErrorMessage="1">
          <x14:formula1>
            <xm:f>#REF!</xm:f>
          </x14:formula1>
          <xm:sqref>T2:T3</xm:sqref>
        </x14:dataValidation>
        <x14:dataValidation type="list" allowBlank="1" showInputMessage="1" showErrorMessage="1">
          <x14:formula1>
            <xm:f>#REF!</xm:f>
          </x14:formula1>
          <xm:sqref>W2:W3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4_1" rangeCreator="" othersAccessPermission="edit"/>
  </rangeList>
  <rangeList sheetStid="6" master="" otherUserPermission="visible"/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2026-06-16T02:39:49Z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43E2CB9220724B03B2752E32C9BB1F1B_12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