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9" i="5" l="1"/>
  <c r="BS9" i="5" s="1"/>
  <c r="BK9" i="5"/>
  <c r="BI9" i="5"/>
  <c r="BE9" i="5" s="1"/>
  <c r="AS9" i="5"/>
  <c r="AT9" i="5" s="1"/>
  <c r="AZ9" i="5" s="1"/>
  <c r="AQ9" i="5"/>
  <c r="AE9" i="5"/>
  <c r="AL9" i="5" s="1"/>
  <c r="AN9" i="5" s="1"/>
  <c r="V9" i="5"/>
  <c r="U9" i="5"/>
  <c r="BT8" i="5"/>
  <c r="BS8" i="5" s="1"/>
  <c r="BK8" i="5"/>
  <c r="BI8" i="5"/>
  <c r="AX8" i="5" s="1"/>
  <c r="AS8" i="5"/>
  <c r="AT8" i="5" s="1"/>
  <c r="AQ8" i="5"/>
  <c r="AE8" i="5"/>
  <c r="AL8" i="5" s="1"/>
  <c r="AN8" i="5" s="1"/>
  <c r="V8" i="5"/>
  <c r="U8" i="5"/>
  <c r="BT7" i="5"/>
  <c r="BS7" i="5" s="1"/>
  <c r="BK7" i="5"/>
  <c r="BI7" i="5"/>
  <c r="BE7" i="5" s="1"/>
  <c r="AS7" i="5"/>
  <c r="AT7" i="5" s="1"/>
  <c r="AQ7" i="5"/>
  <c r="AE7" i="5"/>
  <c r="AL7" i="5" s="1"/>
  <c r="AN7" i="5" s="1"/>
  <c r="V7" i="5"/>
  <c r="U7" i="5"/>
  <c r="BT6" i="5"/>
  <c r="BS6" i="5" s="1"/>
  <c r="BK6" i="5"/>
  <c r="BI6" i="5"/>
  <c r="BE6" i="5" s="1"/>
  <c r="AS6" i="5"/>
  <c r="AT6" i="5" s="1"/>
  <c r="AQ6" i="5"/>
  <c r="AE6" i="5"/>
  <c r="AL6" i="5" s="1"/>
  <c r="AN6" i="5" s="1"/>
  <c r="AR6" i="5" s="1"/>
  <c r="V6" i="5"/>
  <c r="U6" i="5"/>
  <c r="BT5" i="5"/>
  <c r="BS5" i="5" s="1"/>
  <c r="BK5" i="5"/>
  <c r="BI5" i="5"/>
  <c r="BE5" i="5" s="1"/>
  <c r="AS5" i="5"/>
  <c r="AT5" i="5" s="1"/>
  <c r="AQ5" i="5"/>
  <c r="AE5" i="5"/>
  <c r="AL5" i="5" s="1"/>
  <c r="AN5" i="5" s="1"/>
  <c r="V5" i="5"/>
  <c r="U5" i="5"/>
  <c r="BT4" i="5"/>
  <c r="BS4" i="5" s="1"/>
  <c r="BK4" i="5"/>
  <c r="BI4" i="5"/>
  <c r="BE4" i="5" s="1"/>
  <c r="AS4" i="5"/>
  <c r="AT4" i="5" s="1"/>
  <c r="AQ4" i="5"/>
  <c r="AE4" i="5"/>
  <c r="AL4" i="5" s="1"/>
  <c r="AN4" i="5" s="1"/>
  <c r="V4" i="5"/>
  <c r="U4" i="5"/>
  <c r="BK2" i="5"/>
  <c r="AR7" i="5" l="1"/>
  <c r="AR9" i="5"/>
  <c r="AR5" i="5"/>
  <c r="AR8" i="5"/>
  <c r="AR4" i="5"/>
  <c r="AZ8" i="5"/>
  <c r="AV8" i="5"/>
  <c r="BR8" i="5"/>
  <c r="BU8" i="5" s="1"/>
  <c r="AV9" i="5"/>
  <c r="BR9" i="5"/>
  <c r="BU9" i="5" s="1"/>
  <c r="BB8" i="5"/>
  <c r="AX9" i="5"/>
  <c r="BE8" i="5"/>
  <c r="BB9" i="5"/>
  <c r="AZ6" i="5"/>
  <c r="AV6" i="5"/>
  <c r="AZ7" i="5"/>
  <c r="AV7" i="5"/>
  <c r="BR6" i="5"/>
  <c r="BU6" i="5" s="1"/>
  <c r="AX6" i="5"/>
  <c r="BR7" i="5"/>
  <c r="BU7" i="5" s="1"/>
  <c r="BB6" i="5"/>
  <c r="AX7" i="5"/>
  <c r="BB7" i="5"/>
  <c r="AZ5" i="5"/>
  <c r="AV5" i="5"/>
  <c r="AV4" i="5"/>
  <c r="AZ4" i="5"/>
  <c r="AX4" i="5"/>
  <c r="BR5" i="5"/>
  <c r="BR4" i="5"/>
  <c r="BB4" i="5"/>
  <c r="AX5" i="5"/>
  <c r="BB5" i="5"/>
  <c r="BT3" i="5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BU5" i="5" l="1"/>
  <c r="BU4" i="5"/>
  <c r="BF8" i="5"/>
  <c r="BG8" i="5" s="1"/>
  <c r="BF9" i="5"/>
  <c r="BG9" i="5" s="1"/>
  <c r="BV9" i="5"/>
  <c r="BV8" i="5"/>
  <c r="BV7" i="5"/>
  <c r="BF7" i="5"/>
  <c r="BG7" i="5" s="1"/>
  <c r="BF6" i="5"/>
  <c r="BG6" i="5" s="1"/>
  <c r="BV6" i="5"/>
  <c r="BV4" i="5"/>
  <c r="BF4" i="5"/>
  <c r="BG4" i="5" s="1"/>
  <c r="BF5" i="5"/>
  <c r="BG5" i="5" s="1"/>
  <c r="BV5" i="5"/>
  <c r="AV3" i="5"/>
  <c r="AZ3" i="5"/>
  <c r="AX3" i="5"/>
  <c r="AR3" i="5"/>
  <c r="BR3" i="5"/>
  <c r="BB3" i="5"/>
  <c r="AS2" i="5"/>
  <c r="AT2" i="5" s="1"/>
  <c r="BH9" i="5" l="1"/>
  <c r="BM9" i="5"/>
  <c r="BN9" i="5" s="1"/>
  <c r="BM8" i="5"/>
  <c r="BN8" i="5" s="1"/>
  <c r="BH8" i="5"/>
  <c r="BM6" i="5"/>
  <c r="BN6" i="5" s="1"/>
  <c r="BH6" i="5"/>
  <c r="BH7" i="5"/>
  <c r="BM7" i="5"/>
  <c r="BN7" i="5" s="1"/>
  <c r="BM4" i="5"/>
  <c r="BN4" i="5" s="1"/>
  <c r="BH4" i="5"/>
  <c r="BM5" i="5"/>
  <c r="BN5" i="5" s="1"/>
  <c r="BH5" i="5"/>
  <c r="AV2" i="5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<sst xmlns="http://schemas.openxmlformats.org/spreadsheetml/2006/main" count="193" uniqueCount="99">
  <si>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</si>
  <si>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</si>
  <si>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</si>
  <si>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</si>
  <si>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</si>
  <si>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</si>
  <si>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</si>
  <si>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</si>
  <si>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</si>
  <si>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</si>
  <si>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</si>
  <si>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</si>
  <si>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</si>
  <si>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</si>
  <si>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</si>
  <si>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</si>
  <si>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</si>
  <si>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</si>
  <si>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</si>
  <si>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</si>
  <si>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</si>
  <si>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</si>
  <si>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</si>
  <si>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</si>
  <si>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</si>
  <si>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</si>
  <si>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</si>
  <si>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</si>
  <si>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</si>
  <si>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</si>
  <si>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</si>
  <si>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</si>
  <si>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</si>
  <si>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</si>
  <si>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</si>
  <si>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</si>
  <si>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</si>
  <si>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</si>
  <si>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</si>
  <si>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</si>
  <si>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</si>
  <si>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</si>
  <si>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</si>
  <si>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</si>
  <si>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</si>
  <si>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</si>
  <si>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</si>
  <si>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</si>
  <si>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</si>
  <si>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</si>
  <si>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</si>
  <si>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</si>
  <si>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</si>
  <si>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</si>
  <si>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</si>
  <si>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</si>
  <si>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</si>
  <si>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</si>
  <si>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</si>
  <si>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</si>
  <si>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</si>
  <si>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</si>
  <si>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</si>
  <si>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</si>
  <si>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</si>
  <si>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</si>
  <si>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</si>
  <si>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</si>
  <si>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</si>
  <si>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</si>
  <si>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</si>
  <si>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</si>
  <si>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</si>
  <si>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</si>
  <si>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</si>
  <si>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</si>
  <si>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</si>
  <si>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</si>
  <si>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</si>
  <si>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</si>
  <si>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</si>
  <si>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</si>
  <si>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</si>
  <si>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</si>
  <si>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 xml:space="preserve">Linen </t>
  </si>
  <si>
    <t>Arielle Leaf</t>
    <phoneticPr fontId="19" type="noConversion"/>
  </si>
  <si>
    <t xml:space="preserve">1 Pillow Cover 26"W x  26"L </t>
    <phoneticPr fontId="11" type="noConversion"/>
  </si>
  <si>
    <t>Front Fabric  and GSM: 100% Cotton Velvet Fabric with Fully Computer Embroidery. Front Lining: COTTON  SHEETING (120GSM)White. Back Fabric  and GSM: Cotton Slub Fabric /200-220 GSM. Edge : knife edges. Zipper: LOGO EMBOSSED ZIPPER
Package: Hangtag+PE bag+mailer bag.  30pc in 5ply per carton</t>
    <phoneticPr fontId="11" type="noConversion"/>
  </si>
  <si>
    <t>blue</t>
  </si>
  <si>
    <t>Sage</t>
  </si>
  <si>
    <t>Off White</t>
  </si>
  <si>
    <t>HHD21-2059</t>
  </si>
  <si>
    <t>HHD21-2060</t>
  </si>
  <si>
    <t>HHD21-2061</t>
  </si>
  <si>
    <t>HHD21-2062</t>
  </si>
  <si>
    <t>HHD21-2063</t>
  </si>
  <si>
    <t>HHD21-2064</t>
  </si>
  <si>
    <t>HHD21-2065</t>
  </si>
  <si>
    <t>HHD21-2058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</si>
</sst>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184" formatCode="\$#,##0.00"/>
    <numFmt numFmtId="0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9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4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69273</xdr:colOff>
      <xdr:row>2</xdr:row>
      <xdr:rowOff>323273</xdr:rowOff>
    </xdr:from>
    <xdr:to>
      <xdr:col>1</xdr:col>
      <xdr:colOff>1512455</xdr:colOff>
      <xdr:row>2</xdr:row>
      <xdr:rowOff>1326682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BC2D2D2-14CD-47F1-9AD3-5AE8620E4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38909" y="4202546"/>
          <a:ext cx="1443182" cy="1003409"/>
        </a:xfrm>
        <a:prstGeom prst="rect">
          <a:avLst/>
        </a:prstGeom>
      </xdr:spPr>
    </xdr:pic>
    <xdr:clientData/>
  </xdr:twoCellAnchor>
  <xdr:twoCellAnchor>
    <xdr:from>
      <xdr:col>1</xdr:col>
      <xdr:colOff>115454</xdr:colOff>
      <xdr:row>1</xdr:row>
      <xdr:rowOff>357909</xdr:rowOff>
    </xdr:from>
    <xdr:to>
      <xdr:col>1</xdr:col>
      <xdr:colOff>1570181</xdr:colOff>
      <xdr:row>1</xdr:row>
      <xdr:rowOff>1369345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977C5CB2-071E-497D-AEA2-341CDBCC0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90" y="2482273"/>
          <a:ext cx="1454727" cy="1011436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6</xdr:row>
      <xdr:rowOff>381000</xdr:rowOff>
    </xdr:from>
    <xdr:to>
      <xdr:col>1</xdr:col>
      <xdr:colOff>1581727</xdr:colOff>
      <xdr:row>6</xdr:row>
      <xdr:rowOff>1424545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9E2466CE-F941-4365-86B0-5BF827943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11279909"/>
          <a:ext cx="1500909" cy="1043545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7</xdr:row>
      <xdr:rowOff>415636</xdr:rowOff>
    </xdr:from>
    <xdr:to>
      <xdr:col>1</xdr:col>
      <xdr:colOff>1512453</xdr:colOff>
      <xdr:row>7</xdr:row>
      <xdr:rowOff>1386936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657D0CCD-A5DC-4AF5-A867-8777C237D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89" y="13069454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5</xdr:row>
      <xdr:rowOff>346364</xdr:rowOff>
    </xdr:from>
    <xdr:to>
      <xdr:col>1</xdr:col>
      <xdr:colOff>1477818</xdr:colOff>
      <xdr:row>5</xdr:row>
      <xdr:rowOff>1317664</xdr:rowOff>
    </xdr:to>
    <xdr:pic>
      <xdr:nvPicPr>
        <xdr:cNvPr id="8" name="Picture 3">
          <a:extLst>
            <a:ext uri="{FF2B5EF4-FFF2-40B4-BE49-F238E27FC236}">
              <a16:creationId xmlns="" xmlns:a16="http://schemas.microsoft.com/office/drawing/2014/main" id="{81B2FFF4-8F4D-49DD-B9D3-D797C259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9490364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115454</xdr:colOff>
      <xdr:row>4</xdr:row>
      <xdr:rowOff>542637</xdr:rowOff>
    </xdr:from>
    <xdr:to>
      <xdr:col>1</xdr:col>
      <xdr:colOff>1512454</xdr:colOff>
      <xdr:row>4</xdr:row>
      <xdr:rowOff>1513937</xdr:rowOff>
    </xdr:to>
    <xdr:pic>
      <xdr:nvPicPr>
        <xdr:cNvPr id="9" name="Picture 3">
          <a:extLst>
            <a:ext uri="{FF2B5EF4-FFF2-40B4-BE49-F238E27FC236}">
              <a16:creationId xmlns="" xmlns:a16="http://schemas.microsoft.com/office/drawing/2014/main" id="{17E132C2-7177-4819-BF2C-BFA58B3DE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85090" y="7931728"/>
          <a:ext cx="1397000" cy="971300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8</xdr:row>
      <xdr:rowOff>415637</xdr:rowOff>
    </xdr:from>
    <xdr:to>
      <xdr:col>1</xdr:col>
      <xdr:colOff>1512454</xdr:colOff>
      <xdr:row>8</xdr:row>
      <xdr:rowOff>1419046</xdr:rowOff>
    </xdr:to>
    <xdr:pic>
      <xdr:nvPicPr>
        <xdr:cNvPr id="10" name="Picture 3">
          <a:extLst>
            <a:ext uri="{FF2B5EF4-FFF2-40B4-BE49-F238E27FC236}">
              <a16:creationId xmlns="" xmlns:a16="http://schemas.microsoft.com/office/drawing/2014/main" id="{FDCB18F5-C77D-413A-868E-2A7FA1DDC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38908" y="14824364"/>
          <a:ext cx="1443182" cy="1003409"/>
        </a:xfrm>
        <a:prstGeom prst="rect">
          <a:avLst/>
        </a:prstGeom>
      </xdr:spPr>
    </xdr:pic>
    <xdr:clientData/>
  </xdr:twoCellAnchor>
  <xdr:twoCellAnchor>
    <xdr:from>
      <xdr:col>1</xdr:col>
      <xdr:colOff>80818</xdr:colOff>
      <xdr:row>3</xdr:row>
      <xdr:rowOff>300181</xdr:rowOff>
    </xdr:from>
    <xdr:to>
      <xdr:col>1</xdr:col>
      <xdr:colOff>1524000</xdr:colOff>
      <xdr:row>3</xdr:row>
      <xdr:rowOff>1303590</xdr:rowOff>
    </xdr:to>
    <xdr:pic>
      <xdr:nvPicPr>
        <xdr:cNvPr id="11" name="Picture 3">
          <a:extLst>
            <a:ext uri="{FF2B5EF4-FFF2-40B4-BE49-F238E27FC236}">
              <a16:creationId xmlns="" xmlns:a16="http://schemas.microsoft.com/office/drawing/2014/main" id="{8DA69CC5-2709-44C9-A901-D7BB10DA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8" t="15789" r="4737" b="18684"/>
        <a:stretch/>
      </xdr:blipFill>
      <xdr:spPr>
        <a:xfrm>
          <a:off x="750454" y="5934363"/>
          <a:ext cx="1443182" cy="1003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4"/>
  <sheetViews>
    <sheetView tabSelected="1" topLeftCell="H1" zoomScale="85" zoomScaleNormal="85" workbookViewId="0">
      <selection activeCell="H1" sqref="A1:XFD3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8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38.6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95" t="s">
        <v>85</v>
      </c>
      <c r="H2" s="91" t="s">
        <v>82</v>
      </c>
      <c r="I2" s="90" t="s">
        <v>79</v>
      </c>
      <c r="J2" s="49" t="s">
        <v>87</v>
      </c>
      <c r="K2" s="50" t="s">
        <v>80</v>
      </c>
      <c r="L2" s="89" t="s">
        <v>81</v>
      </c>
      <c r="M2" s="51" t="s">
        <v>88</v>
      </c>
      <c r="N2" s="50"/>
      <c r="O2" s="85" t="s">
        <v>98</v>
      </c>
      <c r="P2" s="87"/>
      <c r="Q2" s="48"/>
      <c r="R2" s="51"/>
      <c r="S2" s="48" t="s">
        <v>6</v>
      </c>
      <c r="T2" s="52">
        <v>200</v>
      </c>
      <c r="U2" s="53">
        <f t="shared" ref="U2:U3" si="0">X2*0.95</f>
        <v>4.32</v>
      </c>
      <c r="V2" s="54">
        <f t="shared" ref="V2:V3" si="1">IF(W2="","",X2*W2)</f>
        <v>35.04</v>
      </c>
      <c r="W2" s="55">
        <v>7.7</v>
      </c>
      <c r="X2" s="56">
        <v>4.55</v>
      </c>
      <c r="Y2" s="48" t="s">
        <v>4</v>
      </c>
      <c r="Z2" s="57">
        <v>56</v>
      </c>
      <c r="AA2" s="57">
        <v>28</v>
      </c>
      <c r="AB2" s="57">
        <v>28</v>
      </c>
      <c r="AC2" s="58"/>
      <c r="AD2" s="52">
        <v>30</v>
      </c>
      <c r="AE2" s="59">
        <f t="shared" ref="AE2:AE3" si="2">IF(Z2="","",Z2*AA2*AB2/1000000)</f>
        <v>4.3999999999999997E-2</v>
      </c>
      <c r="AF2" s="60" t="s">
        <v>0</v>
      </c>
      <c r="AG2" s="78">
        <v>10</v>
      </c>
      <c r="AH2" s="78">
        <v>10</v>
      </c>
      <c r="AI2" s="78">
        <v>0.7</v>
      </c>
      <c r="AJ2" s="61"/>
      <c r="AK2" s="61">
        <v>65</v>
      </c>
      <c r="AL2" s="62">
        <f t="shared" ref="AL2:AL3" si="3">IF(AD2="","",AK2/AE2*AD2)</f>
        <v>44318</v>
      </c>
      <c r="AM2" s="63">
        <v>3900</v>
      </c>
      <c r="AN2" s="64">
        <f t="shared" ref="AN2:AN3" si="4">IF(ISERROR(AM2/AL2),"",AM2/AL2)</f>
        <v>0.09</v>
      </c>
      <c r="AO2" s="48" t="s">
        <v>83</v>
      </c>
      <c r="AP2" s="65">
        <v>0.309</v>
      </c>
      <c r="AQ2" s="64">
        <f t="shared" ref="AQ2:AQ3" si="5">IF(ISERROR(X2*AP2),"",X2*AP2)</f>
        <v>1.41</v>
      </c>
      <c r="AR2" s="64">
        <f t="shared" ref="AR2:AR3" si="6">IF(ISERROR(X2+AN2+AQ2),"",X2+AN2+AQ2)</f>
        <v>6.05</v>
      </c>
      <c r="AS2" s="54">
        <f t="shared" ref="AS2:AS3" si="7">IF(ISERROR(Z2*AA2*AB2/AD2),"",Z2*AA2*AB2/AD2)</f>
        <v>1463.47</v>
      </c>
      <c r="AT2" s="54">
        <f t="shared" ref="AT2:AT3" si="8">IF(ISERROR(AS2/28316.847),"",AS2/28316.847)</f>
        <v>0.05</v>
      </c>
      <c r="AU2" s="61">
        <v>4</v>
      </c>
      <c r="AV2" s="64">
        <f t="shared" ref="AV2:AV3" si="9">IF(ISERROR(AT2*AU2),"",AT2*AU2)</f>
        <v>0.2</v>
      </c>
      <c r="AW2" s="66">
        <v>0.1</v>
      </c>
      <c r="AX2" s="64">
        <f t="shared" ref="AX2:AX3" si="10">IF(ISERROR(BI2*AW2),"",BI2*AW2)</f>
        <v>2</v>
      </c>
      <c r="AY2" s="66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3" si="11">IF(ISERROR(BI2*BA2),"",BI2*BA2)</f>
        <v>0</v>
      </c>
      <c r="BC2" s="93" t="s">
        <v>77</v>
      </c>
      <c r="BD2" s="66">
        <v>0.15</v>
      </c>
      <c r="BE2" s="64">
        <f t="shared" ref="BE2:BE3" si="12">IF(ISERROR(BI2*BD2),"",BI2*BD2)</f>
        <v>3</v>
      </c>
      <c r="BF2" s="64">
        <f t="shared" ref="BF2:BF3" si="13">IF(ISERROR(AV2+AX2+AZ2+BB2+BE2),"",AV2+AX2+AZ2+BB2+BE2)</f>
        <v>5.3</v>
      </c>
      <c r="BG2" s="64">
        <f t="shared" ref="BG2:BG3" si="14">IF(ISERROR(AR2+BF2),"",AR2+BF2)</f>
        <v>11.35</v>
      </c>
      <c r="BH2" s="67">
        <f t="shared" ref="BH2:BH3" si="15">IF(ISERROR((BI2-BG2)/BI2),"",(BI2-BG2)/BI2)</f>
        <v>0.4325</v>
      </c>
      <c r="BI2" s="64">
        <f t="shared" ref="BI2:BI3" si="16">IF(BO2="","",BO2*(1-BP2))</f>
        <v>20</v>
      </c>
      <c r="BJ2" s="68">
        <v>0.3</v>
      </c>
      <c r="BK2" s="64">
        <f t="shared" ref="BK2:BK3" si="17">IF(BJ2="","",BO2*BJ2)</f>
        <v>12</v>
      </c>
      <c r="BL2" s="69">
        <v>5</v>
      </c>
      <c r="BM2" s="64">
        <f t="shared" ref="BM2:BM3" si="18">IF(ISERROR(BG2+BK2+BL2),"",BG2+BK2+BL2)</f>
        <v>28.35</v>
      </c>
      <c r="BN2" s="70">
        <f t="shared" ref="BN2:BN3" si="19">IF(BO2="","",(BO2-BM2)/BO2)</f>
        <v>0.29110000000000003</v>
      </c>
      <c r="BO2" s="69">
        <v>39.99</v>
      </c>
      <c r="BP2" s="68">
        <v>0.5</v>
      </c>
      <c r="BQ2" s="71"/>
      <c r="BR2" s="72">
        <f t="shared" ref="BR2:BR3" si="20">BI2</f>
        <v>20</v>
      </c>
      <c r="BS2" s="35">
        <f t="shared" ref="BS2:BS3" si="21">IF(BT2="","",CEILING(BT2/0.9 - 0.01, 10) - 0.01)</f>
        <v>49.99</v>
      </c>
      <c r="BT2" s="72">
        <f t="shared" ref="BT2:BT3" si="22">IF(BO2="","",BO2)</f>
        <v>39.99</v>
      </c>
      <c r="BU2" s="73">
        <f t="shared" ref="BU2:BU3" si="23">IF(BR2="","",(BR2-AR2)/BR2)</f>
        <v>0.69750000000000001</v>
      </c>
      <c r="BV2" s="73">
        <f t="shared" ref="BV2:BV3" si="24">IF(BS2="","",(BS2-BR2)/BS2)</f>
        <v>0.59989999999999999</v>
      </c>
    </row>
    <row r="3" spans="1:74" s="74" customFormat="1" ht="138.6" customHeight="1">
      <c r="A3" s="47">
        <v>2</v>
      </c>
      <c r="B3" s="51"/>
      <c r="C3" s="51"/>
      <c r="D3" s="51" t="s">
        <v>5</v>
      </c>
      <c r="E3" s="51"/>
      <c r="F3" s="48" t="s">
        <v>39</v>
      </c>
      <c r="G3" s="95" t="s">
        <v>85</v>
      </c>
      <c r="H3" s="91" t="s">
        <v>82</v>
      </c>
      <c r="I3" s="90" t="s">
        <v>79</v>
      </c>
      <c r="J3" s="49" t="s">
        <v>87</v>
      </c>
      <c r="K3" s="50" t="s">
        <v>80</v>
      </c>
      <c r="L3" s="89" t="s">
        <v>86</v>
      </c>
      <c r="M3" s="51" t="s">
        <v>88</v>
      </c>
      <c r="N3" s="50"/>
      <c r="O3" s="86" t="s">
        <v>91</v>
      </c>
      <c r="P3" s="88"/>
      <c r="Q3" s="51"/>
      <c r="R3" s="51"/>
      <c r="S3" s="48" t="s">
        <v>6</v>
      </c>
      <c r="T3" s="75">
        <v>200</v>
      </c>
      <c r="U3" s="76">
        <f t="shared" si="0"/>
        <v>6.32</v>
      </c>
      <c r="V3" s="77">
        <f t="shared" si="1"/>
        <v>51.21</v>
      </c>
      <c r="W3" s="55">
        <v>7.7</v>
      </c>
      <c r="X3" s="69">
        <v>6.65</v>
      </c>
      <c r="Y3" s="51" t="s">
        <v>4</v>
      </c>
      <c r="Z3" s="78">
        <v>68</v>
      </c>
      <c r="AA3" s="78">
        <v>68</v>
      </c>
      <c r="AB3" s="78">
        <v>35</v>
      </c>
      <c r="AC3" s="58"/>
      <c r="AD3" s="75">
        <v>30</v>
      </c>
      <c r="AE3" s="79">
        <f t="shared" si="2"/>
        <v>0.16200000000000001</v>
      </c>
      <c r="AF3" s="60" t="s">
        <v>0</v>
      </c>
      <c r="AG3" s="78">
        <v>13</v>
      </c>
      <c r="AH3" s="78">
        <v>13</v>
      </c>
      <c r="AI3" s="78">
        <v>0.7</v>
      </c>
      <c r="AJ3" s="58"/>
      <c r="AK3" s="58">
        <v>65</v>
      </c>
      <c r="AL3" s="80">
        <f t="shared" si="3"/>
        <v>12037</v>
      </c>
      <c r="AM3" s="81">
        <v>3900</v>
      </c>
      <c r="AN3" s="72">
        <f t="shared" si="4"/>
        <v>0.32</v>
      </c>
      <c r="AO3" s="51" t="s">
        <v>83</v>
      </c>
      <c r="AP3" s="82">
        <v>0.309</v>
      </c>
      <c r="AQ3" s="72">
        <f t="shared" si="5"/>
        <v>2.0499999999999998</v>
      </c>
      <c r="AR3" s="72">
        <f t="shared" si="6"/>
        <v>9.02</v>
      </c>
      <c r="AS3" s="77">
        <f t="shared" si="7"/>
        <v>5394.67</v>
      </c>
      <c r="AT3" s="77">
        <f t="shared" si="8"/>
        <v>0.19</v>
      </c>
      <c r="AU3" s="58">
        <v>4</v>
      </c>
      <c r="AV3" s="72">
        <f t="shared" si="9"/>
        <v>0.76</v>
      </c>
      <c r="AW3" s="68">
        <v>0.1</v>
      </c>
      <c r="AX3" s="72">
        <f t="shared" si="10"/>
        <v>2.5</v>
      </c>
      <c r="AY3" s="68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4" t="s">
        <v>77</v>
      </c>
      <c r="BD3" s="68">
        <v>0.15</v>
      </c>
      <c r="BE3" s="72">
        <f t="shared" si="12"/>
        <v>3.75</v>
      </c>
      <c r="BF3" s="72">
        <f t="shared" si="13"/>
        <v>7.11</v>
      </c>
      <c r="BG3" s="72">
        <f t="shared" si="14"/>
        <v>16.13</v>
      </c>
      <c r="BH3" s="83">
        <f t="shared" si="15"/>
        <v>0.3548</v>
      </c>
      <c r="BI3" s="72">
        <f t="shared" si="16"/>
        <v>25</v>
      </c>
      <c r="BJ3" s="68">
        <v>0.3</v>
      </c>
      <c r="BK3" s="72">
        <f t="shared" si="17"/>
        <v>15</v>
      </c>
      <c r="BL3" s="69">
        <v>5</v>
      </c>
      <c r="BM3" s="72">
        <f t="shared" si="18"/>
        <v>36.130000000000003</v>
      </c>
      <c r="BN3" s="70">
        <f t="shared" si="19"/>
        <v>0.27729999999999999</v>
      </c>
      <c r="BO3" s="69">
        <v>49.99</v>
      </c>
      <c r="BP3" s="68">
        <v>0.5</v>
      </c>
      <c r="BQ3" s="71"/>
      <c r="BR3" s="72">
        <f t="shared" si="20"/>
        <v>25</v>
      </c>
      <c r="BS3" s="35">
        <f t="shared" si="21"/>
        <v>59.99</v>
      </c>
      <c r="BT3" s="72">
        <f t="shared" si="22"/>
        <v>49.99</v>
      </c>
      <c r="BU3" s="84">
        <f t="shared" si="23"/>
        <v>0.63919999999999999</v>
      </c>
      <c r="BV3" s="84">
        <f t="shared" si="24"/>
        <v>0.58330000000000004</v>
      </c>
    </row>
    <row r="4" spans="1:74" s="74" customFormat="1" ht="138.6" customHeight="1">
      <c r="A4" s="47">
        <v>3</v>
      </c>
      <c r="B4" s="48"/>
      <c r="C4" s="48"/>
      <c r="D4" s="48" t="s">
        <v>5</v>
      </c>
      <c r="E4" s="48"/>
      <c r="F4" s="48" t="s">
        <v>39</v>
      </c>
      <c r="G4" s="95" t="s">
        <v>85</v>
      </c>
      <c r="H4" s="91" t="s">
        <v>82</v>
      </c>
      <c r="I4" s="90" t="s">
        <v>79</v>
      </c>
      <c r="J4" s="49" t="s">
        <v>87</v>
      </c>
      <c r="K4" s="50" t="s">
        <v>80</v>
      </c>
      <c r="L4" s="89" t="s">
        <v>81</v>
      </c>
      <c r="M4" s="51" t="s">
        <v>89</v>
      </c>
      <c r="N4" s="50"/>
      <c r="O4" s="85" t="s">
        <v>92</v>
      </c>
      <c r="P4" s="87"/>
      <c r="Q4" s="48"/>
      <c r="R4" s="51"/>
      <c r="S4" s="48" t="s">
        <v>6</v>
      </c>
      <c r="T4" s="52">
        <v>200</v>
      </c>
      <c r="U4" s="53">
        <f t="shared" ref="U4:U7" si="25">X4*0.95</f>
        <v>4.32</v>
      </c>
      <c r="V4" s="54">
        <f t="shared" ref="V4:V7" si="26">IF(W4="","",X4*W4)</f>
        <v>35.04</v>
      </c>
      <c r="W4" s="55">
        <v>7.7</v>
      </c>
      <c r="X4" s="56">
        <v>4.55</v>
      </c>
      <c r="Y4" s="48" t="s">
        <v>4</v>
      </c>
      <c r="Z4" s="57">
        <v>56</v>
      </c>
      <c r="AA4" s="57">
        <v>28</v>
      </c>
      <c r="AB4" s="57">
        <v>28</v>
      </c>
      <c r="AC4" s="58"/>
      <c r="AD4" s="52">
        <v>30</v>
      </c>
      <c r="AE4" s="59">
        <f t="shared" ref="AE4:AE7" si="27">IF(Z4="","",Z4*AA4*AB4/1000000)</f>
        <v>4.3999999999999997E-2</v>
      </c>
      <c r="AF4" s="60" t="s">
        <v>0</v>
      </c>
      <c r="AG4" s="78">
        <v>10</v>
      </c>
      <c r="AH4" s="78">
        <v>10</v>
      </c>
      <c r="AI4" s="78">
        <v>0.7</v>
      </c>
      <c r="AJ4" s="61"/>
      <c r="AK4" s="61">
        <v>65</v>
      </c>
      <c r="AL4" s="62">
        <f t="shared" ref="AL4:AL7" si="28">IF(AD4="","",AK4/AE4*AD4)</f>
        <v>44318</v>
      </c>
      <c r="AM4" s="63">
        <v>3900</v>
      </c>
      <c r="AN4" s="64">
        <f t="shared" ref="AN4:AN7" si="29">IF(ISERROR(AM4/AL4),"",AM4/AL4)</f>
        <v>0.09</v>
      </c>
      <c r="AO4" s="48" t="s">
        <v>83</v>
      </c>
      <c r="AP4" s="65">
        <v>0.309</v>
      </c>
      <c r="AQ4" s="64">
        <f t="shared" ref="AQ4:AQ7" si="30">IF(ISERROR(X4*AP4),"",X4*AP4)</f>
        <v>1.41</v>
      </c>
      <c r="AR4" s="64">
        <f t="shared" ref="AR4:AR7" si="31">IF(ISERROR(X4+AN4+AQ4),"",X4+AN4+AQ4)</f>
        <v>6.05</v>
      </c>
      <c r="AS4" s="54">
        <f t="shared" ref="AS4:AS7" si="32">IF(ISERROR(Z4*AA4*AB4/AD4),"",Z4*AA4*AB4/AD4)</f>
        <v>1463.47</v>
      </c>
      <c r="AT4" s="54">
        <f t="shared" ref="AT4:AT7" si="33">IF(ISERROR(AS4/28316.847),"",AS4/28316.847)</f>
        <v>0.05</v>
      </c>
      <c r="AU4" s="61">
        <v>4</v>
      </c>
      <c r="AV4" s="64">
        <f t="shared" ref="AV4:AV7" si="34">IF(ISERROR(AT4*AU4),"",AT4*AU4)</f>
        <v>0.2</v>
      </c>
      <c r="AW4" s="66">
        <v>0.1</v>
      </c>
      <c r="AX4" s="64">
        <f t="shared" ref="AX4:AX7" si="35">IF(ISERROR(BI4*AW4),"",BI4*AW4)</f>
        <v>2</v>
      </c>
      <c r="AY4" s="66">
        <v>0</v>
      </c>
      <c r="AZ4" s="92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6">
        <v>0</v>
      </c>
      <c r="BB4" s="64">
        <f t="shared" ref="BB4:BB7" si="36">IF(ISERROR(BI4*BA4),"",BI4*BA4)</f>
        <v>0</v>
      </c>
      <c r="BC4" s="93" t="s">
        <v>77</v>
      </c>
      <c r="BD4" s="66">
        <v>0.15</v>
      </c>
      <c r="BE4" s="64">
        <f t="shared" ref="BE4:BE7" si="37">IF(ISERROR(BI4*BD4),"",BI4*BD4)</f>
        <v>3</v>
      </c>
      <c r="BF4" s="64">
        <f t="shared" ref="BF4:BF7" si="38">IF(ISERROR(AV4+AX4+AZ4+BB4+BE4),"",AV4+AX4+AZ4+BB4+BE4)</f>
        <v>5.3</v>
      </c>
      <c r="BG4" s="64">
        <f t="shared" ref="BG4:BG7" si="39">IF(ISERROR(AR4+BF4),"",AR4+BF4)</f>
        <v>11.35</v>
      </c>
      <c r="BH4" s="67">
        <f t="shared" ref="BH4:BH7" si="40">IF(ISERROR((BI4-BG4)/BI4),"",(BI4-BG4)/BI4)</f>
        <v>0.4325</v>
      </c>
      <c r="BI4" s="64">
        <f t="shared" ref="BI4:BI7" si="41">IF(BO4="","",BO4*(1-BP4))</f>
        <v>20</v>
      </c>
      <c r="BJ4" s="68">
        <v>0.3</v>
      </c>
      <c r="BK4" s="64">
        <f t="shared" ref="BK4:BK7" si="42">IF(BJ4="","",BO4*BJ4)</f>
        <v>12</v>
      </c>
      <c r="BL4" s="69">
        <v>5</v>
      </c>
      <c r="BM4" s="64">
        <f t="shared" ref="BM4:BM7" si="43">IF(ISERROR(BG4+BK4+BL4),"",BG4+BK4+BL4)</f>
        <v>28.35</v>
      </c>
      <c r="BN4" s="70">
        <f t="shared" ref="BN4:BN7" si="44">IF(BO4="","",(BO4-BM4)/BO4)</f>
        <v>0.29110000000000003</v>
      </c>
      <c r="BO4" s="69">
        <v>39.99</v>
      </c>
      <c r="BP4" s="68">
        <v>0.5</v>
      </c>
      <c r="BQ4" s="71"/>
      <c r="BR4" s="72">
        <f t="shared" ref="BR4:BR7" si="45">BI4</f>
        <v>20</v>
      </c>
      <c r="BS4" s="35">
        <f t="shared" ref="BS4:BS7" si="46">IF(BT4="","",CEILING(BT4/0.9 - 0.01, 10) - 0.01)</f>
        <v>49.99</v>
      </c>
      <c r="BT4" s="72">
        <f t="shared" ref="BT4:BT7" si="47">IF(BO4="","",BO4)</f>
        <v>39.99</v>
      </c>
      <c r="BU4" s="73">
        <f t="shared" ref="BU4:BU7" si="48">IF(BR4="","",(BR4-AR4)/BR4)</f>
        <v>0.69750000000000001</v>
      </c>
      <c r="BV4" s="73">
        <f t="shared" ref="BV4:BV7" si="49">IF(BS4="","",(BS4-BR4)/BS4)</f>
        <v>0.59989999999999999</v>
      </c>
    </row>
    <row r="5" spans="1:74" s="74" customFormat="1" ht="138.6" customHeight="1">
      <c r="A5" s="47">
        <v>4</v>
      </c>
      <c r="B5" s="51"/>
      <c r="C5" s="51"/>
      <c r="D5" s="51" t="s">
        <v>5</v>
      </c>
      <c r="E5" s="51"/>
      <c r="F5" s="48" t="s">
        <v>39</v>
      </c>
      <c r="G5" s="95" t="s">
        <v>85</v>
      </c>
      <c r="H5" s="91" t="s">
        <v>82</v>
      </c>
      <c r="I5" s="90" t="s">
        <v>79</v>
      </c>
      <c r="J5" s="49" t="s">
        <v>87</v>
      </c>
      <c r="K5" s="50" t="s">
        <v>80</v>
      </c>
      <c r="L5" s="89" t="s">
        <v>86</v>
      </c>
      <c r="M5" s="51" t="s">
        <v>89</v>
      </c>
      <c r="N5" s="50"/>
      <c r="O5" s="86" t="s">
        <v>93</v>
      </c>
      <c r="P5" s="88"/>
      <c r="Q5" s="51"/>
      <c r="R5" s="51"/>
      <c r="S5" s="48" t="s">
        <v>6</v>
      </c>
      <c r="T5" s="75">
        <v>200</v>
      </c>
      <c r="U5" s="76">
        <f t="shared" si="25"/>
        <v>6.32</v>
      </c>
      <c r="V5" s="77">
        <f t="shared" si="26"/>
        <v>51.21</v>
      </c>
      <c r="W5" s="55">
        <v>7.7</v>
      </c>
      <c r="X5" s="69">
        <v>6.65</v>
      </c>
      <c r="Y5" s="51" t="s">
        <v>4</v>
      </c>
      <c r="Z5" s="78">
        <v>68</v>
      </c>
      <c r="AA5" s="78">
        <v>68</v>
      </c>
      <c r="AB5" s="78">
        <v>35</v>
      </c>
      <c r="AC5" s="58"/>
      <c r="AD5" s="75">
        <v>30</v>
      </c>
      <c r="AE5" s="79">
        <f t="shared" si="27"/>
        <v>0.16200000000000001</v>
      </c>
      <c r="AF5" s="60" t="s">
        <v>0</v>
      </c>
      <c r="AG5" s="78">
        <v>13</v>
      </c>
      <c r="AH5" s="78">
        <v>13</v>
      </c>
      <c r="AI5" s="78">
        <v>0.7</v>
      </c>
      <c r="AJ5" s="58"/>
      <c r="AK5" s="58">
        <v>65</v>
      </c>
      <c r="AL5" s="80">
        <f t="shared" si="28"/>
        <v>12037</v>
      </c>
      <c r="AM5" s="81">
        <v>3900</v>
      </c>
      <c r="AN5" s="72">
        <f t="shared" si="29"/>
        <v>0.32</v>
      </c>
      <c r="AO5" s="51" t="s">
        <v>83</v>
      </c>
      <c r="AP5" s="82">
        <v>0.309</v>
      </c>
      <c r="AQ5" s="72">
        <f t="shared" si="30"/>
        <v>2.0499999999999998</v>
      </c>
      <c r="AR5" s="72">
        <f t="shared" si="31"/>
        <v>9.02</v>
      </c>
      <c r="AS5" s="77">
        <f t="shared" si="32"/>
        <v>5394.67</v>
      </c>
      <c r="AT5" s="77">
        <f t="shared" si="33"/>
        <v>0.19</v>
      </c>
      <c r="AU5" s="58">
        <v>4</v>
      </c>
      <c r="AV5" s="72">
        <f t="shared" si="34"/>
        <v>0.76</v>
      </c>
      <c r="AW5" s="68">
        <v>0.1</v>
      </c>
      <c r="AX5" s="72">
        <f t="shared" si="35"/>
        <v>2.5</v>
      </c>
      <c r="AY5" s="68">
        <v>0</v>
      </c>
      <c r="AZ5" s="92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8">
        <v>0</v>
      </c>
      <c r="BB5" s="72">
        <f t="shared" si="36"/>
        <v>0</v>
      </c>
      <c r="BC5" s="94" t="s">
        <v>77</v>
      </c>
      <c r="BD5" s="68">
        <v>0.15</v>
      </c>
      <c r="BE5" s="72">
        <f t="shared" si="37"/>
        <v>3.75</v>
      </c>
      <c r="BF5" s="72">
        <f t="shared" si="38"/>
        <v>7.11</v>
      </c>
      <c r="BG5" s="72">
        <f t="shared" si="39"/>
        <v>16.13</v>
      </c>
      <c r="BH5" s="83">
        <f t="shared" si="40"/>
        <v>0.3548</v>
      </c>
      <c r="BI5" s="72">
        <f t="shared" si="41"/>
        <v>25</v>
      </c>
      <c r="BJ5" s="68">
        <v>0.3</v>
      </c>
      <c r="BK5" s="72">
        <f t="shared" si="42"/>
        <v>15</v>
      </c>
      <c r="BL5" s="69">
        <v>5</v>
      </c>
      <c r="BM5" s="72">
        <f t="shared" si="43"/>
        <v>36.130000000000003</v>
      </c>
      <c r="BN5" s="70">
        <f t="shared" si="44"/>
        <v>0.27729999999999999</v>
      </c>
      <c r="BO5" s="69">
        <v>49.99</v>
      </c>
      <c r="BP5" s="68">
        <v>0.5</v>
      </c>
      <c r="BQ5" s="71"/>
      <c r="BR5" s="72">
        <f t="shared" si="45"/>
        <v>25</v>
      </c>
      <c r="BS5" s="35">
        <f t="shared" si="46"/>
        <v>59.99</v>
      </c>
      <c r="BT5" s="72">
        <f t="shared" si="47"/>
        <v>49.99</v>
      </c>
      <c r="BU5" s="84">
        <f t="shared" si="48"/>
        <v>0.63919999999999999</v>
      </c>
      <c r="BV5" s="84">
        <f t="shared" si="49"/>
        <v>0.58330000000000004</v>
      </c>
    </row>
    <row r="6" spans="1:74" s="74" customFormat="1" ht="138.6" customHeight="1">
      <c r="A6" s="47">
        <v>5</v>
      </c>
      <c r="B6" s="48"/>
      <c r="C6" s="48"/>
      <c r="D6" s="48" t="s">
        <v>5</v>
      </c>
      <c r="E6" s="48"/>
      <c r="F6" s="48" t="s">
        <v>39</v>
      </c>
      <c r="G6" s="95" t="s">
        <v>85</v>
      </c>
      <c r="H6" s="91" t="s">
        <v>82</v>
      </c>
      <c r="I6" s="90" t="s">
        <v>79</v>
      </c>
      <c r="J6" s="49" t="s">
        <v>87</v>
      </c>
      <c r="K6" s="50" t="s">
        <v>80</v>
      </c>
      <c r="L6" s="89" t="s">
        <v>81</v>
      </c>
      <c r="M6" s="51" t="s">
        <v>84</v>
      </c>
      <c r="N6" s="50"/>
      <c r="O6" s="85" t="s">
        <v>94</v>
      </c>
      <c r="P6" s="87"/>
      <c r="Q6" s="48"/>
      <c r="R6" s="51"/>
      <c r="S6" s="48" t="s">
        <v>6</v>
      </c>
      <c r="T6" s="52">
        <v>200</v>
      </c>
      <c r="U6" s="53">
        <f t="shared" si="25"/>
        <v>4.32</v>
      </c>
      <c r="V6" s="54">
        <f t="shared" si="26"/>
        <v>35.04</v>
      </c>
      <c r="W6" s="55">
        <v>7.7</v>
      </c>
      <c r="X6" s="56">
        <v>4.55</v>
      </c>
      <c r="Y6" s="48" t="s">
        <v>4</v>
      </c>
      <c r="Z6" s="57">
        <v>56</v>
      </c>
      <c r="AA6" s="57">
        <v>28</v>
      </c>
      <c r="AB6" s="57">
        <v>28</v>
      </c>
      <c r="AC6" s="58"/>
      <c r="AD6" s="52">
        <v>30</v>
      </c>
      <c r="AE6" s="59">
        <f t="shared" si="27"/>
        <v>4.3999999999999997E-2</v>
      </c>
      <c r="AF6" s="60" t="s">
        <v>0</v>
      </c>
      <c r="AG6" s="78">
        <v>10</v>
      </c>
      <c r="AH6" s="78">
        <v>10</v>
      </c>
      <c r="AI6" s="78">
        <v>0.7</v>
      </c>
      <c r="AJ6" s="61"/>
      <c r="AK6" s="61">
        <v>65</v>
      </c>
      <c r="AL6" s="62">
        <f t="shared" si="28"/>
        <v>44318</v>
      </c>
      <c r="AM6" s="63">
        <v>3900</v>
      </c>
      <c r="AN6" s="64">
        <f t="shared" si="29"/>
        <v>0.09</v>
      </c>
      <c r="AO6" s="48" t="s">
        <v>83</v>
      </c>
      <c r="AP6" s="65">
        <v>0.309</v>
      </c>
      <c r="AQ6" s="64">
        <f t="shared" si="30"/>
        <v>1.41</v>
      </c>
      <c r="AR6" s="64">
        <f t="shared" si="31"/>
        <v>6.05</v>
      </c>
      <c r="AS6" s="54">
        <f t="shared" si="32"/>
        <v>1463.47</v>
      </c>
      <c r="AT6" s="54">
        <f t="shared" si="33"/>
        <v>0.05</v>
      </c>
      <c r="AU6" s="61">
        <v>4</v>
      </c>
      <c r="AV6" s="64">
        <f t="shared" si="34"/>
        <v>0.2</v>
      </c>
      <c r="AW6" s="66">
        <v>0.1</v>
      </c>
      <c r="AX6" s="64">
        <f t="shared" si="35"/>
        <v>2</v>
      </c>
      <c r="AY6" s="66">
        <v>0</v>
      </c>
      <c r="AZ6" s="92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6">
        <v>0</v>
      </c>
      <c r="BB6" s="64">
        <f t="shared" si="36"/>
        <v>0</v>
      </c>
      <c r="BC6" s="93" t="s">
        <v>77</v>
      </c>
      <c r="BD6" s="66">
        <v>0.15</v>
      </c>
      <c r="BE6" s="64">
        <f t="shared" si="37"/>
        <v>3</v>
      </c>
      <c r="BF6" s="64">
        <f t="shared" si="38"/>
        <v>5.3</v>
      </c>
      <c r="BG6" s="64">
        <f t="shared" si="39"/>
        <v>11.35</v>
      </c>
      <c r="BH6" s="67">
        <f t="shared" si="40"/>
        <v>0.4325</v>
      </c>
      <c r="BI6" s="64">
        <f t="shared" si="41"/>
        <v>20</v>
      </c>
      <c r="BJ6" s="68">
        <v>0.3</v>
      </c>
      <c r="BK6" s="64">
        <f t="shared" si="42"/>
        <v>12</v>
      </c>
      <c r="BL6" s="69">
        <v>5</v>
      </c>
      <c r="BM6" s="64">
        <f t="shared" si="43"/>
        <v>28.35</v>
      </c>
      <c r="BN6" s="70">
        <f t="shared" si="44"/>
        <v>0.29110000000000003</v>
      </c>
      <c r="BO6" s="69">
        <v>39.99</v>
      </c>
      <c r="BP6" s="68">
        <v>0.5</v>
      </c>
      <c r="BQ6" s="71"/>
      <c r="BR6" s="72">
        <f t="shared" si="45"/>
        <v>20</v>
      </c>
      <c r="BS6" s="35">
        <f t="shared" si="46"/>
        <v>49.99</v>
      </c>
      <c r="BT6" s="72">
        <f t="shared" si="47"/>
        <v>39.99</v>
      </c>
      <c r="BU6" s="73">
        <f t="shared" si="48"/>
        <v>0.69750000000000001</v>
      </c>
      <c r="BV6" s="73">
        <f t="shared" si="49"/>
        <v>0.59989999999999999</v>
      </c>
    </row>
    <row r="7" spans="1:74" s="74" customFormat="1" ht="138.6" customHeight="1">
      <c r="A7" s="47">
        <v>6</v>
      </c>
      <c r="B7" s="51"/>
      <c r="C7" s="51"/>
      <c r="D7" s="51" t="s">
        <v>5</v>
      </c>
      <c r="E7" s="51"/>
      <c r="F7" s="48" t="s">
        <v>39</v>
      </c>
      <c r="G7" s="95" t="s">
        <v>85</v>
      </c>
      <c r="H7" s="91" t="s">
        <v>82</v>
      </c>
      <c r="I7" s="90" t="s">
        <v>79</v>
      </c>
      <c r="J7" s="49" t="s">
        <v>87</v>
      </c>
      <c r="K7" s="50" t="s">
        <v>80</v>
      </c>
      <c r="L7" s="89" t="s">
        <v>86</v>
      </c>
      <c r="M7" s="51" t="s">
        <v>84</v>
      </c>
      <c r="N7" s="50"/>
      <c r="O7" s="86" t="s">
        <v>95</v>
      </c>
      <c r="P7" s="88"/>
      <c r="Q7" s="51"/>
      <c r="R7" s="51"/>
      <c r="S7" s="48" t="s">
        <v>6</v>
      </c>
      <c r="T7" s="75">
        <v>200</v>
      </c>
      <c r="U7" s="76">
        <f t="shared" si="25"/>
        <v>6.32</v>
      </c>
      <c r="V7" s="77">
        <f t="shared" si="26"/>
        <v>51.21</v>
      </c>
      <c r="W7" s="55">
        <v>7.7</v>
      </c>
      <c r="X7" s="69">
        <v>6.65</v>
      </c>
      <c r="Y7" s="51" t="s">
        <v>4</v>
      </c>
      <c r="Z7" s="78">
        <v>68</v>
      </c>
      <c r="AA7" s="78">
        <v>68</v>
      </c>
      <c r="AB7" s="78">
        <v>35</v>
      </c>
      <c r="AC7" s="58"/>
      <c r="AD7" s="75">
        <v>30</v>
      </c>
      <c r="AE7" s="79">
        <f t="shared" si="27"/>
        <v>0.16200000000000001</v>
      </c>
      <c r="AF7" s="60" t="s">
        <v>0</v>
      </c>
      <c r="AG7" s="78">
        <v>13</v>
      </c>
      <c r="AH7" s="78">
        <v>13</v>
      </c>
      <c r="AI7" s="78">
        <v>0.7</v>
      </c>
      <c r="AJ7" s="58"/>
      <c r="AK7" s="58">
        <v>65</v>
      </c>
      <c r="AL7" s="80">
        <f t="shared" si="28"/>
        <v>12037</v>
      </c>
      <c r="AM7" s="81">
        <v>3900</v>
      </c>
      <c r="AN7" s="72">
        <f t="shared" si="29"/>
        <v>0.32</v>
      </c>
      <c r="AO7" s="51" t="s">
        <v>83</v>
      </c>
      <c r="AP7" s="82">
        <v>0.309</v>
      </c>
      <c r="AQ7" s="72">
        <f t="shared" si="30"/>
        <v>2.0499999999999998</v>
      </c>
      <c r="AR7" s="72">
        <f t="shared" si="31"/>
        <v>9.02</v>
      </c>
      <c r="AS7" s="77">
        <f t="shared" si="32"/>
        <v>5394.67</v>
      </c>
      <c r="AT7" s="77">
        <f t="shared" si="33"/>
        <v>0.19</v>
      </c>
      <c r="AU7" s="58">
        <v>4</v>
      </c>
      <c r="AV7" s="72">
        <f t="shared" si="34"/>
        <v>0.76</v>
      </c>
      <c r="AW7" s="68">
        <v>0.1</v>
      </c>
      <c r="AX7" s="72">
        <f t="shared" si="35"/>
        <v>2.5</v>
      </c>
      <c r="AY7" s="68">
        <v>0</v>
      </c>
      <c r="AZ7" s="92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8">
        <v>0</v>
      </c>
      <c r="BB7" s="72">
        <f t="shared" si="36"/>
        <v>0</v>
      </c>
      <c r="BC7" s="94" t="s">
        <v>77</v>
      </c>
      <c r="BD7" s="68">
        <v>0.15</v>
      </c>
      <c r="BE7" s="72">
        <f t="shared" si="37"/>
        <v>3.75</v>
      </c>
      <c r="BF7" s="72">
        <f t="shared" si="38"/>
        <v>7.11</v>
      </c>
      <c r="BG7" s="72">
        <f t="shared" si="39"/>
        <v>16.13</v>
      </c>
      <c r="BH7" s="83">
        <f t="shared" si="40"/>
        <v>0.3548</v>
      </c>
      <c r="BI7" s="72">
        <f t="shared" si="41"/>
        <v>25</v>
      </c>
      <c r="BJ7" s="68">
        <v>0.3</v>
      </c>
      <c r="BK7" s="72">
        <f t="shared" si="42"/>
        <v>15</v>
      </c>
      <c r="BL7" s="69">
        <v>5</v>
      </c>
      <c r="BM7" s="72">
        <f t="shared" si="43"/>
        <v>36.130000000000003</v>
      </c>
      <c r="BN7" s="70">
        <f t="shared" si="44"/>
        <v>0.27729999999999999</v>
      </c>
      <c r="BO7" s="69">
        <v>49.99</v>
      </c>
      <c r="BP7" s="68">
        <v>0.5</v>
      </c>
      <c r="BQ7" s="71"/>
      <c r="BR7" s="72">
        <f t="shared" si="45"/>
        <v>25</v>
      </c>
      <c r="BS7" s="35">
        <f t="shared" si="46"/>
        <v>59.99</v>
      </c>
      <c r="BT7" s="72">
        <f t="shared" si="47"/>
        <v>49.99</v>
      </c>
      <c r="BU7" s="84">
        <f t="shared" si="48"/>
        <v>0.63919999999999999</v>
      </c>
      <c r="BV7" s="84">
        <f t="shared" si="49"/>
        <v>0.58330000000000004</v>
      </c>
    </row>
    <row r="8" spans="1:74" s="74" customFormat="1" ht="138.6" customHeight="1">
      <c r="A8" s="47">
        <v>7</v>
      </c>
      <c r="B8" s="48"/>
      <c r="C8" s="48"/>
      <c r="D8" s="48" t="s">
        <v>5</v>
      </c>
      <c r="E8" s="48"/>
      <c r="F8" s="48" t="s">
        <v>39</v>
      </c>
      <c r="G8" s="95" t="s">
        <v>85</v>
      </c>
      <c r="H8" s="91" t="s">
        <v>82</v>
      </c>
      <c r="I8" s="90" t="s">
        <v>79</v>
      </c>
      <c r="J8" s="49" t="s">
        <v>87</v>
      </c>
      <c r="K8" s="50" t="s">
        <v>80</v>
      </c>
      <c r="L8" s="89" t="s">
        <v>81</v>
      </c>
      <c r="M8" s="51" t="s">
        <v>90</v>
      </c>
      <c r="N8" s="50"/>
      <c r="O8" s="85" t="s">
        <v>96</v>
      </c>
      <c r="P8" s="87"/>
      <c r="Q8" s="48"/>
      <c r="R8" s="51"/>
      <c r="S8" s="48" t="s">
        <v>6</v>
      </c>
      <c r="T8" s="52">
        <v>200</v>
      </c>
      <c r="U8" s="53">
        <f t="shared" ref="U8:U9" si="50">X8*0.95</f>
        <v>4.32</v>
      </c>
      <c r="V8" s="54">
        <f t="shared" ref="V8:V9" si="51">IF(W8="","",X8*W8)</f>
        <v>35.04</v>
      </c>
      <c r="W8" s="55">
        <v>7.7</v>
      </c>
      <c r="X8" s="56">
        <v>4.55</v>
      </c>
      <c r="Y8" s="48" t="s">
        <v>4</v>
      </c>
      <c r="Z8" s="57">
        <v>56</v>
      </c>
      <c r="AA8" s="57">
        <v>28</v>
      </c>
      <c r="AB8" s="57">
        <v>28</v>
      </c>
      <c r="AC8" s="58"/>
      <c r="AD8" s="52">
        <v>30</v>
      </c>
      <c r="AE8" s="59">
        <f t="shared" ref="AE8:AE9" si="52">IF(Z8="","",Z8*AA8*AB8/1000000)</f>
        <v>4.3999999999999997E-2</v>
      </c>
      <c r="AF8" s="60" t="s">
        <v>0</v>
      </c>
      <c r="AG8" s="78">
        <v>10</v>
      </c>
      <c r="AH8" s="78">
        <v>10</v>
      </c>
      <c r="AI8" s="78">
        <v>0.7</v>
      </c>
      <c r="AJ8" s="61"/>
      <c r="AK8" s="61">
        <v>65</v>
      </c>
      <c r="AL8" s="62">
        <f t="shared" ref="AL8:AL9" si="53">IF(AD8="","",AK8/AE8*AD8)</f>
        <v>44318</v>
      </c>
      <c r="AM8" s="63">
        <v>3900</v>
      </c>
      <c r="AN8" s="64">
        <f t="shared" ref="AN8:AN9" si="54">IF(ISERROR(AM8/AL8),"",AM8/AL8)</f>
        <v>0.09</v>
      </c>
      <c r="AO8" s="48" t="s">
        <v>83</v>
      </c>
      <c r="AP8" s="65">
        <v>0.309</v>
      </c>
      <c r="AQ8" s="64">
        <f t="shared" ref="AQ8:AQ9" si="55">IF(ISERROR(X8*AP8),"",X8*AP8)</f>
        <v>1.41</v>
      </c>
      <c r="AR8" s="64">
        <f t="shared" ref="AR8:AR9" si="56">IF(ISERROR(X8+AN8+AQ8),"",X8+AN8+AQ8)</f>
        <v>6.05</v>
      </c>
      <c r="AS8" s="54">
        <f t="shared" ref="AS8:AS9" si="57">IF(ISERROR(Z8*AA8*AB8/AD8),"",Z8*AA8*AB8/AD8)</f>
        <v>1463.47</v>
      </c>
      <c r="AT8" s="54">
        <f t="shared" ref="AT8:AT9" si="58">IF(ISERROR(AS8/28316.847),"",AS8/28316.847)</f>
        <v>0.05</v>
      </c>
      <c r="AU8" s="61">
        <v>4</v>
      </c>
      <c r="AV8" s="64">
        <f t="shared" ref="AV8:AV9" si="59">IF(ISERROR(AT8*AU8),"",AT8*AU8)</f>
        <v>0.2</v>
      </c>
      <c r="AW8" s="66">
        <v>0.1</v>
      </c>
      <c r="AX8" s="64">
        <f t="shared" ref="AX8:AX9" si="60">IF(ISERROR(BI8*AW8),"",BI8*AW8)</f>
        <v>2</v>
      </c>
      <c r="AY8" s="66">
        <v>0</v>
      </c>
      <c r="AZ8" s="92">
        <f>IF(AT8="","",((IF(AT8&lt;0.6,'[2]E&amp;E Pricing Structure'!$D$11,IF(AT8&lt;1.2,'[2]E&amp;E Pricing Structure'!$D$12,IF(AT8&lt;1.8,'[2]E&amp;E Pricing Structure'!$D$13,IF(AT8&lt;2.7,'[2]E&amp;E Pricing Structure'!$D$14,IF(AT8&lt;4.8,'[2]E&amp;E Pricing Structure'!$D$15,IF(AT8&lt;12.5,'[2]E&amp;E Pricing Structure'!$D$16,IF(AT8&lt;50,'[2]E&amp;E Pricing Structure'!$D$17,'[2]E&amp;E Pricing Structure'!$D$18))))))))+(IF(AT8&lt;0.6,'[2]E&amp;E Pricing Structure'!$D$30,IF(AT8&lt;1.2,'[2]E&amp;E Pricing Structure'!$D$31,IF(AT8&lt;1.8,'[2]E&amp;E Pricing Structure'!$D$32,IF(AT8&lt;2.7,'[2]E&amp;E Pricing Structure'!$D$33,IF(AT8&lt;4.8,'[2]E&amp;E Pricing Structure'!$D$34,IF(AT8&lt;12.5,'[2]E&amp;E Pricing Structure'!$D$35,IF(AT8&lt;50,'[2]E&amp;E Pricing Structure'!$D$36,'[2]E&amp;E Pricing Structure'!$D$37)))))))))/AD8)</f>
        <v>0.1</v>
      </c>
      <c r="BA8" s="66">
        <v>0</v>
      </c>
      <c r="BB8" s="64">
        <f t="shared" ref="BB8:BB9" si="61">IF(ISERROR(BI8*BA8),"",BI8*BA8)</f>
        <v>0</v>
      </c>
      <c r="BC8" s="93" t="s">
        <v>77</v>
      </c>
      <c r="BD8" s="66">
        <v>0.15</v>
      </c>
      <c r="BE8" s="64">
        <f t="shared" ref="BE8:BE9" si="62">IF(ISERROR(BI8*BD8),"",BI8*BD8)</f>
        <v>3</v>
      </c>
      <c r="BF8" s="64">
        <f t="shared" ref="BF8:BF9" si="63">IF(ISERROR(AV8+AX8+AZ8+BB8+BE8),"",AV8+AX8+AZ8+BB8+BE8)</f>
        <v>5.3</v>
      </c>
      <c r="BG8" s="64">
        <f t="shared" ref="BG8:BG9" si="64">IF(ISERROR(AR8+BF8),"",AR8+BF8)</f>
        <v>11.35</v>
      </c>
      <c r="BH8" s="67">
        <f t="shared" ref="BH8:BH9" si="65">IF(ISERROR((BI8-BG8)/BI8),"",(BI8-BG8)/BI8)</f>
        <v>0.4325</v>
      </c>
      <c r="BI8" s="64">
        <f t="shared" ref="BI8:BI9" si="66">IF(BO8="","",BO8*(1-BP8))</f>
        <v>20</v>
      </c>
      <c r="BJ8" s="68">
        <v>0.3</v>
      </c>
      <c r="BK8" s="64">
        <f t="shared" ref="BK8:BK9" si="67">IF(BJ8="","",BO8*BJ8)</f>
        <v>12</v>
      </c>
      <c r="BL8" s="69">
        <v>5</v>
      </c>
      <c r="BM8" s="64">
        <f t="shared" ref="BM8:BM9" si="68">IF(ISERROR(BG8+BK8+BL8),"",BG8+BK8+BL8)</f>
        <v>28.35</v>
      </c>
      <c r="BN8" s="70">
        <f t="shared" ref="BN8:BN9" si="69">IF(BO8="","",(BO8-BM8)/BO8)</f>
        <v>0.29110000000000003</v>
      </c>
      <c r="BO8" s="69">
        <v>39.99</v>
      </c>
      <c r="BP8" s="68">
        <v>0.5</v>
      </c>
      <c r="BQ8" s="71"/>
      <c r="BR8" s="72">
        <f t="shared" ref="BR8:BR9" si="70">BI8</f>
        <v>20</v>
      </c>
      <c r="BS8" s="35">
        <f t="shared" ref="BS8:BS9" si="71">IF(BT8="","",CEILING(BT8/0.9 - 0.01, 10) - 0.01)</f>
        <v>49.99</v>
      </c>
      <c r="BT8" s="72">
        <f t="shared" ref="BT8:BT9" si="72">IF(BO8="","",BO8)</f>
        <v>39.99</v>
      </c>
      <c r="BU8" s="73">
        <f t="shared" ref="BU8:BU9" si="73">IF(BR8="","",(BR8-AR8)/BR8)</f>
        <v>0.69750000000000001</v>
      </c>
      <c r="BV8" s="73">
        <f t="shared" ref="BV8:BV9" si="74">IF(BS8="","",(BS8-BR8)/BS8)</f>
        <v>0.59989999999999999</v>
      </c>
    </row>
    <row r="9" spans="1:74" s="74" customFormat="1" ht="138.6" customHeight="1">
      <c r="A9" s="47">
        <v>8</v>
      </c>
      <c r="B9" s="51"/>
      <c r="C9" s="51"/>
      <c r="D9" s="51" t="s">
        <v>5</v>
      </c>
      <c r="E9" s="51"/>
      <c r="F9" s="48" t="s">
        <v>39</v>
      </c>
      <c r="G9" s="95" t="s">
        <v>85</v>
      </c>
      <c r="H9" s="91" t="s">
        <v>82</v>
      </c>
      <c r="I9" s="90" t="s">
        <v>79</v>
      </c>
      <c r="J9" s="49" t="s">
        <v>87</v>
      </c>
      <c r="K9" s="50" t="s">
        <v>80</v>
      </c>
      <c r="L9" s="89" t="s">
        <v>86</v>
      </c>
      <c r="M9" s="51" t="s">
        <v>90</v>
      </c>
      <c r="N9" s="50"/>
      <c r="O9" s="86" t="s">
        <v>97</v>
      </c>
      <c r="P9" s="88"/>
      <c r="Q9" s="51"/>
      <c r="R9" s="51"/>
      <c r="S9" s="48" t="s">
        <v>6</v>
      </c>
      <c r="T9" s="75">
        <v>200</v>
      </c>
      <c r="U9" s="76">
        <f t="shared" si="50"/>
        <v>6.32</v>
      </c>
      <c r="V9" s="77">
        <f t="shared" si="51"/>
        <v>51.21</v>
      </c>
      <c r="W9" s="55">
        <v>7.7</v>
      </c>
      <c r="X9" s="69">
        <v>6.65</v>
      </c>
      <c r="Y9" s="51" t="s">
        <v>4</v>
      </c>
      <c r="Z9" s="78">
        <v>68</v>
      </c>
      <c r="AA9" s="78">
        <v>68</v>
      </c>
      <c r="AB9" s="78">
        <v>35</v>
      </c>
      <c r="AC9" s="58"/>
      <c r="AD9" s="75">
        <v>30</v>
      </c>
      <c r="AE9" s="79">
        <f t="shared" si="52"/>
        <v>0.16200000000000001</v>
      </c>
      <c r="AF9" s="60" t="s">
        <v>0</v>
      </c>
      <c r="AG9" s="78">
        <v>13</v>
      </c>
      <c r="AH9" s="78">
        <v>13</v>
      </c>
      <c r="AI9" s="78">
        <v>0.7</v>
      </c>
      <c r="AJ9" s="58"/>
      <c r="AK9" s="58">
        <v>65</v>
      </c>
      <c r="AL9" s="80">
        <f t="shared" si="53"/>
        <v>12037</v>
      </c>
      <c r="AM9" s="81">
        <v>3900</v>
      </c>
      <c r="AN9" s="72">
        <f t="shared" si="54"/>
        <v>0.32</v>
      </c>
      <c r="AO9" s="51" t="s">
        <v>83</v>
      </c>
      <c r="AP9" s="82">
        <v>0.309</v>
      </c>
      <c r="AQ9" s="72">
        <f t="shared" si="55"/>
        <v>2.0499999999999998</v>
      </c>
      <c r="AR9" s="72">
        <f t="shared" si="56"/>
        <v>9.02</v>
      </c>
      <c r="AS9" s="77">
        <f t="shared" si="57"/>
        <v>5394.67</v>
      </c>
      <c r="AT9" s="77">
        <f t="shared" si="58"/>
        <v>0.19</v>
      </c>
      <c r="AU9" s="58">
        <v>4</v>
      </c>
      <c r="AV9" s="72">
        <f t="shared" si="59"/>
        <v>0.76</v>
      </c>
      <c r="AW9" s="68">
        <v>0.1</v>
      </c>
      <c r="AX9" s="72">
        <f t="shared" si="60"/>
        <v>2.5</v>
      </c>
      <c r="AY9" s="68">
        <v>0</v>
      </c>
      <c r="AZ9" s="92">
        <f>IF(AT9="","",((IF(AT9&lt;0.6,'[2]E&amp;E Pricing Structure'!$D$11,IF(AT9&lt;1.2,'[2]E&amp;E Pricing Structure'!$D$12,IF(AT9&lt;1.8,'[2]E&amp;E Pricing Structure'!$D$13,IF(AT9&lt;2.7,'[2]E&amp;E Pricing Structure'!$D$14,IF(AT9&lt;4.8,'[2]E&amp;E Pricing Structure'!$D$15,IF(AT9&lt;12.5,'[2]E&amp;E Pricing Structure'!$D$16,IF(AT9&lt;50,'[2]E&amp;E Pricing Structure'!$D$17,'[2]E&amp;E Pricing Structure'!$D$18))))))))+(IF(AT9&lt;0.6,'[2]E&amp;E Pricing Structure'!$D$30,IF(AT9&lt;1.2,'[2]E&amp;E Pricing Structure'!$D$31,IF(AT9&lt;1.8,'[2]E&amp;E Pricing Structure'!$D$32,IF(AT9&lt;2.7,'[2]E&amp;E Pricing Structure'!$D$33,IF(AT9&lt;4.8,'[2]E&amp;E Pricing Structure'!$D$34,IF(AT9&lt;12.5,'[2]E&amp;E Pricing Structure'!$D$35,IF(AT9&lt;50,'[2]E&amp;E Pricing Structure'!$D$36,'[2]E&amp;E Pricing Structure'!$D$37)))))))))/AD9)</f>
        <v>0.1</v>
      </c>
      <c r="BA9" s="68">
        <v>0</v>
      </c>
      <c r="BB9" s="72">
        <f t="shared" si="61"/>
        <v>0</v>
      </c>
      <c r="BC9" s="94" t="s">
        <v>77</v>
      </c>
      <c r="BD9" s="68">
        <v>0.15</v>
      </c>
      <c r="BE9" s="72">
        <f t="shared" si="62"/>
        <v>3.75</v>
      </c>
      <c r="BF9" s="72">
        <f t="shared" si="63"/>
        <v>7.11</v>
      </c>
      <c r="BG9" s="72">
        <f t="shared" si="64"/>
        <v>16.13</v>
      </c>
      <c r="BH9" s="83">
        <f t="shared" si="65"/>
        <v>0.3548</v>
      </c>
      <c r="BI9" s="72">
        <f t="shared" si="66"/>
        <v>25</v>
      </c>
      <c r="BJ9" s="68">
        <v>0.3</v>
      </c>
      <c r="BK9" s="72">
        <f t="shared" si="67"/>
        <v>15</v>
      </c>
      <c r="BL9" s="69">
        <v>5</v>
      </c>
      <c r="BM9" s="72">
        <f t="shared" si="68"/>
        <v>36.130000000000003</v>
      </c>
      <c r="BN9" s="70">
        <f t="shared" si="69"/>
        <v>0.27729999999999999</v>
      </c>
      <c r="BO9" s="69">
        <v>49.99</v>
      </c>
      <c r="BP9" s="68">
        <v>0.5</v>
      </c>
      <c r="BQ9" s="71"/>
      <c r="BR9" s="72">
        <f t="shared" si="70"/>
        <v>25</v>
      </c>
      <c r="BS9" s="35">
        <f t="shared" si="71"/>
        <v>59.99</v>
      </c>
      <c r="BT9" s="72">
        <f t="shared" si="72"/>
        <v>49.99</v>
      </c>
      <c r="BU9" s="84">
        <f t="shared" si="73"/>
        <v>0.63919999999999999</v>
      </c>
      <c r="BV9" s="84">
        <f t="shared" si="74"/>
        <v>0.58330000000000004</v>
      </c>
    </row>
    <row r="24" ht="78.95" customHeight="1"/>
  </sheetData>
  <sheetProtection insertRows="0" deleteRows="0" sort="0"/>
  <protectedRanges>
    <protectedRange sqref="AK2:AL2 AE2:AF2 V2:W2 BN2 AQ2:BL2 AN2 A2:F2 D10:E80 C10:C79 Y2 A10:B80 U10:BF79 F10:S79 F3 L3:M3 S3 L2:S2 AK4:AL4 AE4:AF4 V4:W4 BN4 AQ4:BL4 AN4 B4:F4 Y4 F5 L5:M5 S5 L4:S4 AK6:AL6 AE6:AF6 V6:W6 BN6 AQ6:BL6 AN6 B6:F6 Y6 F7 L7:M7 S7 L6:S6 AK8:AL8 AE8:AF8 V8:W8 BN8 AQ8:BL8 AN8 B8:F8 Y8 F9 L9:M9 S9 L8:S8 A3:A9 J2:J9" name="Range1"/>
    <protectedRange sqref="AJ2 Z2:AC2 AJ4 AJ6 AJ8 Z4:AC4 Z6:AC6 Z8:AC8" name="Range1_2"/>
    <protectedRange sqref="AM2 AM4 AM6 AM8" name="Range1_3"/>
    <protectedRange sqref="AO2:AP2 AO4:AP4 AO6:AP6 AO8:AP8" name="Range1_4"/>
    <protectedRange sqref="T2 T4 T6 T8" name="Range1_6"/>
    <protectedRange sqref="Y3 AK3:AL3 AE3:AF3 V3:W3 BN3 AQ3:BL3 AN3 N3:R3 B3:E3 Y5 AK5:AL5 AE5:AF5 V5:W5 BN5 AQ5:BL5 AN5 N5:R5 B5:E5 Y7 AK7:AL7 AE7:AF7 V7:W7 BN7 AQ7:BL7 AN7 N7:R7 B7:E7 Y9 AK9:AL9 AE9:AF9 V9:W9 BN9 AQ9:BL9 AN9 N9:R9 B9:E9" name="Range1_5"/>
    <protectedRange sqref="Z3:AC3 AG3:AJ3 AJ5 AJ7 AJ9 Z5:AC5 Z7:AC7 Z9:AC9 AG2:AI2 AG4:AI9" name="Range1_2_1"/>
    <protectedRange sqref="AM3 AM5 AM7 AM9" name="Range1_3_1"/>
    <protectedRange sqref="AO3:AP3 AO5:AP5 AO7:AP7 AO9:AP9" name="Range1_4_1"/>
    <protectedRange sqref="T3 T5 T7 T9" name="Range1_6_1"/>
    <protectedRange sqref="G2:I9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 D4 D6 D8</xm:sqref>
        </x14:dataValidation>
        <x14:dataValidation type="list" allowBlank="1" showInputMessage="1" showErrorMessage="1">
          <x14:formula1>
            <xm:f>#REF!</xm:f>
          </x14:formula1>
          <xm:sqref>E2 E4 E6 E8</xm:sqref>
        </x14:dataValidation>
        <x14:dataValidation type="list" allowBlank="1" showInputMessage="1" showErrorMessage="1">
          <x14:formula1>
            <xm:f>#REF!</xm:f>
          </x14:formula1>
          <xm:sqref>S2:S9</xm:sqref>
        </x14:dataValidation>
        <x14:dataValidation type="list" allowBlank="1" showInputMessage="1" showErrorMessage="1">
          <x14:formula1>
            <xm:f>#REF!</xm:f>
          </x14:formula1>
          <xm:sqref>Y2 Y4 Y6 Y8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  <x14:dataValidation type="list" allowBlank="1" showInputMessage="1" showErrorMessage="1">
          <x14:formula1>
            <xm:f>#REF!</xm:f>
          </x14:formula1>
          <xm:sqref>AF2 R2 AF4 R4 AF6 R6 AF8 R8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2026-06-24T06:50:04Z</dcterms:modified>
</cp:coreProperties>
</file>