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36" i="1" l="1"/>
  <c r="AB36" i="1"/>
  <c r="AC36" i="1" s="1"/>
  <c r="AE36" i="1" s="1"/>
  <c r="AX35" i="1"/>
  <c r="AC35" i="1"/>
  <c r="AE35" i="1" s="1"/>
  <c r="AB35" i="1"/>
  <c r="AX34" i="1"/>
  <c r="AB34" i="1"/>
  <c r="AC34" i="1" s="1"/>
  <c r="AE34" i="1" s="1"/>
  <c r="AX33" i="1"/>
  <c r="AB33" i="1"/>
  <c r="AC33" i="1" s="1"/>
  <c r="AE33" i="1" s="1"/>
  <c r="AX32" i="1"/>
  <c r="AB32" i="1"/>
  <c r="AC32" i="1" s="1"/>
  <c r="AE32" i="1" s="1"/>
  <c r="AX31" i="1"/>
  <c r="AB31" i="1"/>
  <c r="AC31" i="1" s="1"/>
  <c r="AE31" i="1" s="1"/>
  <c r="AX30" i="1"/>
  <c r="AB30" i="1"/>
  <c r="AC30" i="1" s="1"/>
  <c r="AE30" i="1" s="1"/>
  <c r="AX29" i="1"/>
  <c r="AB29" i="1"/>
  <c r="AC29" i="1" s="1"/>
  <c r="AE29" i="1" s="1"/>
  <c r="AX28" i="1"/>
  <c r="AB28" i="1"/>
  <c r="AC28" i="1" s="1"/>
  <c r="AE28" i="1" s="1"/>
  <c r="AX27" i="1"/>
  <c r="AB27" i="1"/>
  <c r="AC27" i="1" s="1"/>
  <c r="AE27" i="1" s="1"/>
  <c r="AX26" i="1"/>
  <c r="AB26" i="1"/>
  <c r="AC26" i="1" s="1"/>
  <c r="AE26" i="1" s="1"/>
  <c r="AX25" i="1"/>
  <c r="AB25" i="1"/>
  <c r="AC25" i="1" s="1"/>
  <c r="AE25" i="1" s="1"/>
  <c r="AX24" i="1"/>
  <c r="AB24" i="1"/>
  <c r="AC24" i="1" s="1"/>
  <c r="AE24" i="1" s="1"/>
  <c r="AX23" i="1"/>
  <c r="AB23" i="1"/>
  <c r="AC23" i="1" s="1"/>
  <c r="AE23" i="1" s="1"/>
  <c r="AX22" i="1"/>
  <c r="AB22" i="1"/>
  <c r="AC22" i="1" s="1"/>
  <c r="AE22" i="1" s="1"/>
  <c r="AX21" i="1"/>
  <c r="AB21" i="1"/>
  <c r="AC21" i="1" s="1"/>
  <c r="AE21" i="1" s="1"/>
  <c r="Q21" i="1"/>
  <c r="AX20" i="1"/>
  <c r="AB20" i="1"/>
  <c r="AC20" i="1" s="1"/>
  <c r="AE20" i="1" s="1"/>
  <c r="Q20" i="1"/>
  <c r="Q25" i="1" s="1"/>
  <c r="AX19" i="1"/>
  <c r="AB19" i="1"/>
  <c r="AC19" i="1" s="1"/>
  <c r="AE19" i="1" s="1"/>
  <c r="Q19" i="1"/>
  <c r="Q24" i="1" s="1"/>
  <c r="Q29" i="1" s="1"/>
  <c r="AX18" i="1"/>
  <c r="AB18" i="1"/>
  <c r="AC18" i="1" s="1"/>
  <c r="AE18" i="1" s="1"/>
  <c r="Q18" i="1"/>
  <c r="Q23" i="1" s="1"/>
  <c r="AX17" i="1"/>
  <c r="AB17" i="1"/>
  <c r="AC17" i="1" s="1"/>
  <c r="AE17" i="1" s="1"/>
  <c r="Q17" i="1"/>
  <c r="AX16" i="1"/>
  <c r="AC16" i="1"/>
  <c r="AE16" i="1" s="1"/>
  <c r="AB16" i="1"/>
  <c r="AX15" i="1"/>
  <c r="AB15" i="1"/>
  <c r="AC15" i="1" s="1"/>
  <c r="AE15" i="1" s="1"/>
  <c r="AX14" i="1"/>
  <c r="AB14" i="1"/>
  <c r="AC14" i="1" s="1"/>
  <c r="AE14" i="1" s="1"/>
  <c r="AX13" i="1"/>
  <c r="AB13" i="1"/>
  <c r="AC13" i="1" s="1"/>
  <c r="AE13" i="1" s="1"/>
  <c r="AX12" i="1"/>
  <c r="AB12" i="1"/>
  <c r="AC12" i="1" s="1"/>
  <c r="AE12" i="1" s="1"/>
  <c r="AX11" i="1"/>
  <c r="AB11" i="1"/>
  <c r="AC11" i="1" s="1"/>
  <c r="AE11" i="1" s="1"/>
  <c r="AX10" i="1"/>
  <c r="AB10" i="1"/>
  <c r="AC10" i="1" s="1"/>
  <c r="AE10" i="1" s="1"/>
  <c r="AX9" i="1"/>
  <c r="AB9" i="1"/>
  <c r="AC9" i="1" s="1"/>
  <c r="AE9" i="1" s="1"/>
  <c r="AX8" i="1"/>
  <c r="AB8" i="1"/>
  <c r="AC8" i="1" s="1"/>
  <c r="AE8" i="1" s="1"/>
  <c r="AX7" i="1"/>
  <c r="AB7" i="1"/>
  <c r="AC7" i="1" s="1"/>
  <c r="AE7" i="1" s="1"/>
  <c r="AX6" i="1"/>
  <c r="AB6" i="1"/>
  <c r="AC6" i="1" s="1"/>
  <c r="AE6" i="1" s="1"/>
  <c r="Q6" i="1"/>
  <c r="Q16" i="1" s="1"/>
  <c r="S16" i="1" s="1"/>
  <c r="AX5" i="1"/>
  <c r="AB5" i="1"/>
  <c r="AC5" i="1" s="1"/>
  <c r="AE5" i="1" s="1"/>
  <c r="Q5" i="1"/>
  <c r="AX4" i="1"/>
  <c r="AB4" i="1"/>
  <c r="AC4" i="1" s="1"/>
  <c r="AE4" i="1" s="1"/>
  <c r="Q4" i="1"/>
  <c r="Q14" i="1" s="1"/>
  <c r="S14" i="1" s="1"/>
  <c r="AX3" i="1"/>
  <c r="AB3" i="1"/>
  <c r="AC3" i="1" s="1"/>
  <c r="AE3" i="1" s="1"/>
  <c r="Q3" i="1"/>
  <c r="Q8" i="1" s="1"/>
  <c r="S8" i="1" s="1"/>
  <c r="AX2" i="1"/>
  <c r="AB2" i="1"/>
  <c r="AC2" i="1" s="1"/>
  <c r="AE2" i="1" s="1"/>
  <c r="Q2" i="1"/>
  <c r="Q12" i="1" s="1"/>
  <c r="S12" i="1" s="1"/>
  <c r="S18" i="1" l="1"/>
  <c r="AH18" i="1" s="1"/>
  <c r="Q9" i="1"/>
  <c r="S9" i="1" s="1"/>
  <c r="S3" i="1"/>
  <c r="AH3" i="1" s="1"/>
  <c r="S4" i="1"/>
  <c r="Q13" i="1"/>
  <c r="S13" i="1" s="1"/>
  <c r="AH13" i="1" s="1"/>
  <c r="AI18" i="1"/>
  <c r="AW18" i="1" s="1"/>
  <c r="S19" i="1"/>
  <c r="S20" i="1"/>
  <c r="S24" i="1"/>
  <c r="AH24" i="1" s="1"/>
  <c r="AH12" i="1"/>
  <c r="AH8" i="1"/>
  <c r="Q15" i="1"/>
  <c r="S15" i="1" s="1"/>
  <c r="Q10" i="1"/>
  <c r="S10" i="1" s="1"/>
  <c r="S5" i="1"/>
  <c r="AH14" i="1"/>
  <c r="AI14" i="1" s="1"/>
  <c r="AH4" i="1"/>
  <c r="AH9" i="1"/>
  <c r="Q22" i="1"/>
  <c r="S17" i="1"/>
  <c r="Q34" i="1"/>
  <c r="S34" i="1" s="1"/>
  <c r="S29" i="1"/>
  <c r="AI3" i="1"/>
  <c r="AH16" i="1"/>
  <c r="Q26" i="1"/>
  <c r="S21" i="1"/>
  <c r="S2" i="1"/>
  <c r="S6" i="1"/>
  <c r="Q7" i="1"/>
  <c r="S7" i="1" s="1"/>
  <c r="Q11" i="1"/>
  <c r="S11" i="1" s="1"/>
  <c r="Q28" i="1"/>
  <c r="S23" i="1"/>
  <c r="AH20" i="1"/>
  <c r="Q30" i="1"/>
  <c r="S25" i="1"/>
  <c r="AI12" i="1" l="1"/>
  <c r="AI13" i="1"/>
  <c r="AI4" i="1"/>
  <c r="AW4" i="1" s="1"/>
  <c r="AI24" i="1"/>
  <c r="AW24" i="1" s="1"/>
  <c r="AI9" i="1"/>
  <c r="AW9" i="1" s="1"/>
  <c r="AH19" i="1"/>
  <c r="AW14" i="1"/>
  <c r="Q31" i="1"/>
  <c r="S26" i="1"/>
  <c r="AH17" i="1"/>
  <c r="AI17" i="1"/>
  <c r="AH25" i="1"/>
  <c r="AH23" i="1"/>
  <c r="AI23" i="1"/>
  <c r="AH6" i="1"/>
  <c r="AW3" i="1"/>
  <c r="AH34" i="1"/>
  <c r="Q27" i="1"/>
  <c r="S22" i="1"/>
  <c r="AH5" i="1"/>
  <c r="AH7" i="1"/>
  <c r="Q35" i="1"/>
  <c r="S35" i="1" s="1"/>
  <c r="S30" i="1"/>
  <c r="S28" i="1"/>
  <c r="Q33" i="1"/>
  <c r="S33" i="1" s="1"/>
  <c r="AH2" i="1"/>
  <c r="AO18" i="1"/>
  <c r="AM18" i="1"/>
  <c r="AK18" i="1"/>
  <c r="AS18" i="1"/>
  <c r="AW13" i="1"/>
  <c r="AH10" i="1"/>
  <c r="AW12" i="1"/>
  <c r="AH29" i="1"/>
  <c r="AI20" i="1"/>
  <c r="AH11" i="1"/>
  <c r="AH21" i="1"/>
  <c r="AI16" i="1"/>
  <c r="AH15" i="1"/>
  <c r="AI8" i="1"/>
  <c r="AI7" i="1" l="1"/>
  <c r="AI19" i="1"/>
  <c r="AW19" i="1" s="1"/>
  <c r="AK19" i="1" s="1"/>
  <c r="AI15" i="1"/>
  <c r="AW15" i="1" s="1"/>
  <c r="AI29" i="1"/>
  <c r="AW29" i="1" s="1"/>
  <c r="AI2" i="1"/>
  <c r="AW2" i="1" s="1"/>
  <c r="AI10" i="1"/>
  <c r="AI5" i="1"/>
  <c r="AW5" i="1" s="1"/>
  <c r="AI34" i="1"/>
  <c r="AW34" i="1" s="1"/>
  <c r="AT18" i="1"/>
  <c r="AU18" i="1" s="1"/>
  <c r="AV18" i="1" s="1"/>
  <c r="AI11" i="1"/>
  <c r="AW11" i="1" s="1"/>
  <c r="AK4" i="1"/>
  <c r="AS4" i="1"/>
  <c r="AO4" i="1"/>
  <c r="AM4" i="1"/>
  <c r="AH33" i="1"/>
  <c r="AW7" i="1"/>
  <c r="Q32" i="1"/>
  <c r="S32" i="1" s="1"/>
  <c r="S27" i="1"/>
  <c r="AW17" i="1"/>
  <c r="AW10" i="1"/>
  <c r="AK24" i="1"/>
  <c r="AS24" i="1"/>
  <c r="AO24" i="1"/>
  <c r="AM24" i="1"/>
  <c r="AH28" i="1"/>
  <c r="AS9" i="1"/>
  <c r="AO9" i="1"/>
  <c r="AM9" i="1"/>
  <c r="AK9" i="1"/>
  <c r="Q36" i="1"/>
  <c r="S36" i="1" s="1"/>
  <c r="S31" i="1"/>
  <c r="AW23" i="1"/>
  <c r="AW8" i="1"/>
  <c r="AW16" i="1"/>
  <c r="AS13" i="1"/>
  <c r="AO13" i="1"/>
  <c r="AM13" i="1"/>
  <c r="AK13" i="1"/>
  <c r="AH30" i="1"/>
  <c r="AI6" i="1"/>
  <c r="AI25" i="1"/>
  <c r="AM14" i="1"/>
  <c r="AK14" i="1"/>
  <c r="AS14" i="1"/>
  <c r="AO14" i="1"/>
  <c r="AH26" i="1"/>
  <c r="AI21" i="1"/>
  <c r="AW20" i="1"/>
  <c r="AK12" i="1"/>
  <c r="AS12" i="1"/>
  <c r="AO12" i="1"/>
  <c r="AM12" i="1"/>
  <c r="AH35" i="1"/>
  <c r="AH22" i="1"/>
  <c r="AM3" i="1"/>
  <c r="AK3" i="1"/>
  <c r="AS3" i="1"/>
  <c r="AO3" i="1"/>
  <c r="AS19" i="1" l="1"/>
  <c r="AI35" i="1"/>
  <c r="AT14" i="1"/>
  <c r="AU14" i="1" s="1"/>
  <c r="AV14" i="1" s="1"/>
  <c r="AI28" i="1"/>
  <c r="AW28" i="1" s="1"/>
  <c r="AM19" i="1"/>
  <c r="AO19" i="1"/>
  <c r="AT9" i="1"/>
  <c r="AU9" i="1" s="1"/>
  <c r="AV9" i="1" s="1"/>
  <c r="AI33" i="1"/>
  <c r="AW33" i="1" s="1"/>
  <c r="AO2" i="1"/>
  <c r="AM2" i="1"/>
  <c r="AK2" i="1"/>
  <c r="AS2" i="1"/>
  <c r="AM23" i="1"/>
  <c r="AK23" i="1"/>
  <c r="AS23" i="1"/>
  <c r="AO23" i="1"/>
  <c r="AK15" i="1"/>
  <c r="AS15" i="1"/>
  <c r="AO15" i="1"/>
  <c r="AM15" i="1"/>
  <c r="AO34" i="1"/>
  <c r="AM34" i="1"/>
  <c r="AK34" i="1"/>
  <c r="AS34" i="1"/>
  <c r="AT24" i="1"/>
  <c r="AU24" i="1" s="1"/>
  <c r="AV24" i="1" s="1"/>
  <c r="AH32" i="1"/>
  <c r="AT12" i="1"/>
  <c r="AU12" i="1" s="1"/>
  <c r="AV12" i="1" s="1"/>
  <c r="AK16" i="1"/>
  <c r="AS16" i="1"/>
  <c r="AO16" i="1"/>
  <c r="AM16" i="1"/>
  <c r="AO10" i="1"/>
  <c r="AM10" i="1"/>
  <c r="AK10" i="1"/>
  <c r="AS10" i="1"/>
  <c r="AW21" i="1"/>
  <c r="AT3" i="1"/>
  <c r="AU3" i="1" s="1"/>
  <c r="AV3" i="1" s="1"/>
  <c r="AW25" i="1"/>
  <c r="AI30" i="1"/>
  <c r="AT13" i="1"/>
  <c r="AU13" i="1" s="1"/>
  <c r="AV13" i="1" s="1"/>
  <c r="AH31" i="1"/>
  <c r="AS17" i="1"/>
  <c r="AO17" i="1"/>
  <c r="AM17" i="1"/>
  <c r="AK17" i="1"/>
  <c r="AI22" i="1"/>
  <c r="AW35" i="1"/>
  <c r="AK20" i="1"/>
  <c r="AS20" i="1"/>
  <c r="AO20" i="1"/>
  <c r="AM20" i="1"/>
  <c r="AI26" i="1"/>
  <c r="AW6" i="1"/>
  <c r="AK8" i="1"/>
  <c r="AS8" i="1"/>
  <c r="AO8" i="1"/>
  <c r="AM8" i="1"/>
  <c r="AS29" i="1"/>
  <c r="AO29" i="1"/>
  <c r="AM29" i="1"/>
  <c r="AK29" i="1"/>
  <c r="AH36" i="1"/>
  <c r="AS5" i="1"/>
  <c r="AO5" i="1"/>
  <c r="AM5" i="1"/>
  <c r="AK5" i="1"/>
  <c r="AM11" i="1"/>
  <c r="AK11" i="1"/>
  <c r="AS11" i="1"/>
  <c r="AO11" i="1"/>
  <c r="AH27" i="1"/>
  <c r="AM7" i="1"/>
  <c r="AK7" i="1"/>
  <c r="AS7" i="1"/>
  <c r="AO7" i="1"/>
  <c r="AT4" i="1"/>
  <c r="AU4" i="1" s="1"/>
  <c r="AV4" i="1" s="1"/>
  <c r="AT19" i="1" l="1"/>
  <c r="AU19" i="1" s="1"/>
  <c r="AV19" i="1" s="1"/>
  <c r="AI36" i="1"/>
  <c r="AI32" i="1"/>
  <c r="AW32" i="1" s="1"/>
  <c r="AT2" i="1"/>
  <c r="AU2" i="1" s="1"/>
  <c r="AV2" i="1" s="1"/>
  <c r="AT17" i="1"/>
  <c r="AU17" i="1" s="1"/>
  <c r="AV17" i="1" s="1"/>
  <c r="AW36" i="1"/>
  <c r="AO6" i="1"/>
  <c r="AM6" i="1"/>
  <c r="AK6" i="1"/>
  <c r="AS6" i="1"/>
  <c r="AM35" i="1"/>
  <c r="AK35" i="1"/>
  <c r="AS35" i="1"/>
  <c r="AO35" i="1"/>
  <c r="AW30" i="1"/>
  <c r="AK28" i="1"/>
  <c r="AS28" i="1"/>
  <c r="AO28" i="1"/>
  <c r="AM28" i="1"/>
  <c r="AI27" i="1"/>
  <c r="AS33" i="1"/>
  <c r="AO33" i="1"/>
  <c r="AM33" i="1"/>
  <c r="AK33" i="1"/>
  <c r="AT16" i="1"/>
  <c r="AU16" i="1" s="1"/>
  <c r="AV16" i="1" s="1"/>
  <c r="AT34" i="1"/>
  <c r="AU34" i="1" s="1"/>
  <c r="AV34" i="1" s="1"/>
  <c r="AT15" i="1"/>
  <c r="AU15" i="1" s="1"/>
  <c r="AV15" i="1" s="1"/>
  <c r="AT23" i="1"/>
  <c r="AU23" i="1" s="1"/>
  <c r="AV23" i="1" s="1"/>
  <c r="AT11" i="1"/>
  <c r="AU11" i="1" s="1"/>
  <c r="AV11" i="1" s="1"/>
  <c r="AT7" i="1"/>
  <c r="AU7" i="1" s="1"/>
  <c r="AV7" i="1" s="1"/>
  <c r="AT29" i="1"/>
  <c r="AU29" i="1" s="1"/>
  <c r="AV29" i="1" s="1"/>
  <c r="AW26" i="1"/>
  <c r="AW22" i="1"/>
  <c r="AI31" i="1"/>
  <c r="AS25" i="1"/>
  <c r="AO25" i="1"/>
  <c r="AM25" i="1"/>
  <c r="AK25" i="1"/>
  <c r="AT5" i="1"/>
  <c r="AU5" i="1" s="1"/>
  <c r="AV5" i="1" s="1"/>
  <c r="AT8" i="1"/>
  <c r="AU8" i="1" s="1"/>
  <c r="AV8" i="1" s="1"/>
  <c r="AT20" i="1"/>
  <c r="AU20" i="1" s="1"/>
  <c r="AV20" i="1" s="1"/>
  <c r="AS21" i="1"/>
  <c r="AO21" i="1"/>
  <c r="AM21" i="1"/>
  <c r="AK21" i="1"/>
  <c r="AT10" i="1"/>
  <c r="AU10" i="1" s="1"/>
  <c r="AV10" i="1" s="1"/>
  <c r="AT25" i="1" l="1"/>
  <c r="AU25" i="1" s="1"/>
  <c r="AV25" i="1" s="1"/>
  <c r="AO26" i="1"/>
  <c r="AM26" i="1"/>
  <c r="AK26" i="1"/>
  <c r="AS26" i="1"/>
  <c r="AW27" i="1"/>
  <c r="AW31" i="1"/>
  <c r="AK32" i="1"/>
  <c r="AS32" i="1"/>
  <c r="AO32" i="1"/>
  <c r="AM32" i="1"/>
  <c r="AT28" i="1"/>
  <c r="AU28" i="1" s="1"/>
  <c r="AV28" i="1" s="1"/>
  <c r="AO22" i="1"/>
  <c r="AM22" i="1"/>
  <c r="AK22" i="1"/>
  <c r="AS22" i="1"/>
  <c r="AO30" i="1"/>
  <c r="AM30" i="1"/>
  <c r="AK30" i="1"/>
  <c r="AS30" i="1"/>
  <c r="AT6" i="1"/>
  <c r="AU6" i="1" s="1"/>
  <c r="AV6" i="1" s="1"/>
  <c r="AT21" i="1"/>
  <c r="AU21" i="1" s="1"/>
  <c r="AV21" i="1" s="1"/>
  <c r="AT33" i="1"/>
  <c r="AU33" i="1" s="1"/>
  <c r="AV33" i="1" s="1"/>
  <c r="AT35" i="1"/>
  <c r="AU35" i="1" s="1"/>
  <c r="AV35" i="1" s="1"/>
  <c r="AK36" i="1"/>
  <c r="AS36" i="1"/>
  <c r="AO36" i="1"/>
  <c r="AM36" i="1"/>
  <c r="AT22" i="1" l="1"/>
  <c r="AU22" i="1" s="1"/>
  <c r="AV22" i="1" s="1"/>
  <c r="AT30" i="1"/>
  <c r="AU30" i="1" s="1"/>
  <c r="AV30" i="1" s="1"/>
  <c r="AT26" i="1"/>
  <c r="AU26" i="1" s="1"/>
  <c r="AV26" i="1" s="1"/>
  <c r="AM27" i="1"/>
  <c r="AK27" i="1"/>
  <c r="AS27" i="1"/>
  <c r="AO27" i="1"/>
  <c r="AT36" i="1"/>
  <c r="AU36" i="1" s="1"/>
  <c r="AV36" i="1" s="1"/>
  <c r="AT32" i="1"/>
  <c r="AU32" i="1" s="1"/>
  <c r="AV32" i="1" s="1"/>
  <c r="AM31" i="1"/>
  <c r="AK31" i="1"/>
  <c r="AS31" i="1"/>
  <c r="AO31" i="1"/>
  <c r="AT27" i="1" l="1"/>
  <c r="AU27" i="1" s="1"/>
  <c r="AV27" i="1" s="1"/>
  <c r="AT31" i="1"/>
  <c r="AU31" i="1" s="1"/>
  <c r="AV31" i="1" s="1"/>
</calcChain>
</file>

<file path=xl/comments1.xml><?xml version="1.0" encoding="utf-8"?>
<comments xmlns="http://schemas.openxmlformats.org/spreadsheetml/2006/main">
  <authors>
    <author>heather.zhu@jlahome.com</author>
    <author>顾莉娜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O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Tina Gu: GTIN#需要保持不变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<sst xmlns="http://schemas.openxmlformats.org/spreadsheetml/2006/main" count="568" uniqueCount="221">
  <si>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</si>
  <si>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</si>
  <si>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</si>
  <si>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</si>
  <si>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</si>
  <si>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</si>
  <si>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</si>
  <si>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</si>
  <si>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</si>
  <si>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</si>
  <si>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</si>
  <si>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</si>
  <si>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</si>
  <si>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</si>
  <si>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</si>
  <si>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</si>
  <si>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</si>
  <si>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</si>
  <si>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</si>
  <si>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</si>
  <si>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</si>
  <si>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</si>
  <si>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</si>
  <si>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</si>
  <si>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</si>
  <si>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</si>
  <si>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</si>
  <si>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</si>
  <si>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</si>
  <si>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</si>
  <si>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</si>
  <si>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</si>
  <si>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</si>
  <si>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</si>
  <si>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</si>
  <si>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</si>
  <si>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</si>
  <si>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</si>
  <si>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</si>
  <si>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</si>
  <si>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</si>
  <si>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</si>
  <si>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</si>
  <si>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</si>
  <si>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</si>
  <si>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</si>
  <si>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</si>
  <si>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</si>
  <si>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</si>
  <si>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</si>
  <si>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</si>
  <si>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</si>
  <si>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</si>
  <si>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  <phoneticPr fontId="9" type="noConversion"/>
  </si>
  <si>
    <t>COMFORTER (SET)</t>
  </si>
  <si>
    <t>Cara</t>
    <phoneticPr fontId="9" type="noConversion"/>
  </si>
  <si>
    <t>6PCs Comforter Set</t>
    <phoneticPr fontId="9" type="noConversion"/>
  </si>
  <si>
    <t>Comforter/sham face: 100% polyester microfiber 85gsm printed Comforter Back: 85gsm MF,  sheet set: 85gsm solid microfiber. Fitted sheet with 1  pocket on each side. Comforter filling: 200gsm poly fill.</t>
    <phoneticPr fontId="9" type="noConversion"/>
  </si>
  <si>
    <t xml:space="preserve">100% Polyester Microfiber,  poly fill  </t>
    <phoneticPr fontId="9" type="noConversion"/>
  </si>
  <si>
    <t>Set</t>
  </si>
  <si>
    <t>Compressed/Knocked Down</t>
  </si>
  <si>
    <t>Regency Heights</t>
  </si>
  <si>
    <t>Cara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</si>
  <si>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</si>
  <si>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</si>
  <si>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t>Comforter/sham face: 100% polyester microfiber 85gsm printed Comforter Back: 85gsm MF,  sheet set: 85gsm solid microfiber. Fitted sheet with 1  pocket on each side. Comforter filling: 200gsm poly fill.</t>
    <phoneticPr fontId="9" type="noConversion"/>
  </si>
  <si>
    <t xml:space="preserve">100% Polyester Microfiber,  poly fill  </t>
    <phoneticPr fontId="9" type="noConversion"/>
  </si>
  <si>
    <t>9404.40.9022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</si>
  <si>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</si>
  <si>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</si>
  <si>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 xml:space="preserve">100% Polyester Microfiber,  poly fill  </t>
    <phoneticPr fontId="9" type="noConversion"/>
  </si>
  <si>
    <t>9404.40.9022</t>
    <phoneticPr fontId="9" type="noConversion"/>
  </si>
  <si>
    <t>9PCs Comforter Set</t>
    <phoneticPr fontId="9" type="noConversion"/>
  </si>
  <si>
    <t>9404.40.9022</t>
    <phoneticPr fontId="9" type="noConversion"/>
  </si>
  <si>
    <t>9404.40.9022</t>
    <phoneticPr fontId="9" type="noConversion"/>
  </si>
  <si>
    <t>Regency Heights</t>
    <phoneticPr fontId="9" type="noConversion"/>
  </si>
  <si>
    <t>Cara</t>
    <phoneticPr fontId="9" type="noConversion"/>
  </si>
  <si>
    <t>6PCs Comforter Set</t>
    <phoneticPr fontId="9" type="noConversion"/>
  </si>
  <si>
    <t>Comforter/sham face: 100% polyester microfiber 85gsm printed Comforter Back: 85gsm MF,  sheet set: 85gsm solid microfiber. Fitted sheet with 1  pocket on each side. Comforter filling: 200gsm poly fill.</t>
    <phoneticPr fontId="9" type="noConversion"/>
  </si>
  <si>
    <t>022164664010</t>
  </si>
  <si>
    <t>Comforter/sham face: 100% polyester microfiber 85gsm printed Comforter Back: 85gsm MF,  sheet set: 85gsm solid microfiber. Fitted sheet with 1  pocket on each side. Comforter filling: 200gsm poly fill.</t>
    <phoneticPr fontId="9" type="noConversion"/>
  </si>
  <si>
    <t>022164664027</t>
  </si>
  <si>
    <t>100% Polyester Printed 9PCs Comforter Set</t>
    <phoneticPr fontId="9" type="noConversion"/>
  </si>
  <si>
    <t>022164664034</t>
  </si>
  <si>
    <t>Cara</t>
    <phoneticPr fontId="9" type="noConversion"/>
  </si>
  <si>
    <t>100% Polyester Printed 9PCs Comforter Set</t>
    <phoneticPr fontId="9" type="noConversion"/>
  </si>
  <si>
    <t>022164664041</t>
  </si>
  <si>
    <t>Comforter/sham face: 100% polyester microfiber 85gsm printed Comforter Back: 85gsm MF,  sheet set: 85gsm solid microfiber. Fitted sheet with 1  pocket on each side. Comforter filling: 200gsm poly fill.</t>
    <phoneticPr fontId="9" type="noConversion"/>
  </si>
  <si>
    <t>022164664058</t>
  </si>
  <si>
    <t>15TH0351P-D Multi</t>
    <phoneticPr fontId="9" type="noConversion"/>
  </si>
  <si>
    <t>100% Polyester Printed 6PCs Comforter Set</t>
    <phoneticPr fontId="9" type="noConversion"/>
  </si>
  <si>
    <t>Twin : 
Comforter:66x90"
Sham:20x26+1"
Flat sheet:66x96"
Fitted sheet:39x75+12"
Standard Pillowcases:20x30"
Standard Pillowcases:20x30"</t>
    <phoneticPr fontId="9" type="noConversion"/>
  </si>
  <si>
    <t>Red</t>
    <phoneticPr fontId="9" type="noConversion"/>
  </si>
  <si>
    <t>RH10-1196</t>
  </si>
  <si>
    <t>022164498837</t>
  </si>
  <si>
    <t>15TH0351P-D Multi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</si>
  <si>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</si>
  <si>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</si>
  <si>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t>Twin XL: 
Comforter:66x90"
Sham:20x26+1"
Flat sheet:66x96"
Fitted sheet:39x80+12"
Standard Pillowcases:20x30"
Standard Pillowcases:20x30"</t>
    <phoneticPr fontId="9" type="noConversion"/>
  </si>
  <si>
    <t>Red</t>
    <phoneticPr fontId="9" type="noConversion"/>
  </si>
  <si>
    <t>RH10-1197</t>
  </si>
  <si>
    <t>022164618822</t>
  </si>
  <si>
    <t>15TH0351P-D Multi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</si>
  <si>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</si>
  <si>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</si>
  <si>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 xml:space="preserve">100% Polyester Microfiber,  poly fill  </t>
    <phoneticPr fontId="9" type="noConversion"/>
  </si>
  <si>
    <t>Full: 
Comforter:80x90"
Sham:20x26+1"(2)
Flat sheet:81x96"
Fitted sheet:54x75"+15"
Standard Pillowcases:20x30"(2)
Standard Pillowcases:20x30"(2)</t>
    <phoneticPr fontId="9" type="noConversion"/>
  </si>
  <si>
    <t>RH10-1198</t>
  </si>
  <si>
    <t>022164498844</t>
  </si>
  <si>
    <t>Cara</t>
    <phoneticPr fontId="9" type="noConversion"/>
  </si>
  <si>
    <t>Queen: 
Comforter:90x90"
Sham:20x26+1"(2)
Flat sheet:90x102"
Fitted sheet:60x80"+15"
Standard Pillowcases:20x30"(2)
Standard Pillowcases:20x30"(2)</t>
    <phoneticPr fontId="9" type="noConversion"/>
  </si>
  <si>
    <t>RH10-1199</t>
  </si>
  <si>
    <t>022164498851</t>
  </si>
  <si>
    <t>15TH0351P-D Multi</t>
    <phoneticPr fontId="9" type="noConversion"/>
  </si>
  <si>
    <t>King: 
Comforter:104"Wx90"L
Sham:20"Wx36+1"L(2)
Flat sheet:108"Wx102"L
Fitted sheet:78"Wx80"L+15"D
King Pillowcases:20"Wx40"L(2)
King Pillowcases:20"Wx40"L(2)</t>
    <phoneticPr fontId="9" type="noConversion"/>
  </si>
  <si>
    <t>RH10-1200</t>
  </si>
  <si>
    <t>022164618839</t>
  </si>
  <si>
    <t>9404.40.9022</t>
    <phoneticPr fontId="9" type="noConversion"/>
  </si>
  <si>
    <t>Twin : 
Comforter:66x90"
Sham:20x26+1"
Flat sheet:66x96"
Fitted sheet:39x75+12"
Standard Pillowcases:20x30"
Standard Pillowcases:20x30"</t>
    <phoneticPr fontId="9" type="noConversion"/>
  </si>
  <si>
    <t>Blue</t>
    <phoneticPr fontId="9" type="noConversion"/>
  </si>
  <si>
    <t>RH10-1201</t>
    <phoneticPr fontId="9" type="noConversion"/>
  </si>
  <si>
    <t>086569040022</t>
  </si>
  <si>
    <t>Twin XL: 
Comforter:66x90"
Sham:20x26+1"
Flat sheet:66x96"
Fitted sheet:39x80+12"
Standard Pillowcases:20x30"
Standard Pillowcases:20x30"</t>
    <phoneticPr fontId="9" type="noConversion"/>
  </si>
  <si>
    <t>Blue</t>
    <phoneticPr fontId="9" type="noConversion"/>
  </si>
  <si>
    <t>RH10-1202</t>
  </si>
  <si>
    <t>022164533170</t>
  </si>
  <si>
    <t>9PCs Comforter Set</t>
    <phoneticPr fontId="9" type="noConversion"/>
  </si>
  <si>
    <t>Comforter/sham face: 100% polyester microfiber 85gsm printed Comforter Back: 85gsm MF,  sheet set: 85gsm solid microfiber. Fitted sheet with 1  pocket on each side. Comforter filling: 200gsm poly fill.</t>
    <phoneticPr fontId="9" type="noConversion"/>
  </si>
  <si>
    <t>Full: 
Comforter:80x90"
Sham:20x26+1"(2)
Flat sheet:81x96"
Fitted sheet:54x75"+15"
Standard Pillowcases:20x30"(2)
Standard Pillowcases:20x30"(2)</t>
    <phoneticPr fontId="9" type="noConversion"/>
  </si>
  <si>
    <t>RH10-1203</t>
  </si>
  <si>
    <t>086569030825</t>
  </si>
  <si>
    <t>Cara</t>
    <phoneticPr fontId="9" type="noConversion"/>
  </si>
  <si>
    <t xml:space="preserve">100% Polyester Microfiber,  poly fill  </t>
    <phoneticPr fontId="9" type="noConversion"/>
  </si>
  <si>
    <t>Blue</t>
    <phoneticPr fontId="9" type="noConversion"/>
  </si>
  <si>
    <t>RH10-1204</t>
  </si>
  <si>
    <t>086569030771</t>
  </si>
  <si>
    <t>RH10-1205</t>
  </si>
  <si>
    <t>022164533187</t>
  </si>
  <si>
    <t>Twin : 
Comforter:66x90"
Sham:20x26+1"
Flat sheet:66x96"
Fitted sheet:39x75+12"
Standard Pillowcases:20x30"
Standard Pillowcases:20x30"</t>
    <phoneticPr fontId="9" type="noConversion"/>
  </si>
  <si>
    <t>Green</t>
    <phoneticPr fontId="9" type="noConversion"/>
  </si>
  <si>
    <t>RH10-1206</t>
    <phoneticPr fontId="9" type="noConversion"/>
  </si>
  <si>
    <t>022164498868</t>
  </si>
  <si>
    <t>Green</t>
    <phoneticPr fontId="9" type="noConversion"/>
  </si>
  <si>
    <t>RH10-1207</t>
  </si>
  <si>
    <t>022164618846</t>
  </si>
  <si>
    <t>Green</t>
    <phoneticPr fontId="9" type="noConversion"/>
  </si>
  <si>
    <t>RH10-1208</t>
  </si>
  <si>
    <t>022164498875</t>
  </si>
  <si>
    <t>9PCs Comforter Set</t>
    <phoneticPr fontId="9" type="noConversion"/>
  </si>
  <si>
    <t>Queen: 
Comforter:90x90"
Sham:20x26+1"(2)
Flat sheet:90x102"
Fitted sheet:60x80"+15"
Standard Pillowcases:20x30"(2)
Standard Pillowcases:20x30"(2)</t>
    <phoneticPr fontId="9" type="noConversion"/>
  </si>
  <si>
    <t>RH10-1209</t>
  </si>
  <si>
    <t>022164498882</t>
  </si>
  <si>
    <t>King: 
Comforter:104"Wx90"L
Sham:20"Wx36+1"L(2)
Flat sheet:108"Wx102"L
Fitted sheet:78"Wx80"L+15"D
King Pillowcases:20"Wx40"L(2)
King Pillowcases:20"Wx40"L(2)</t>
    <phoneticPr fontId="9" type="noConversion"/>
  </si>
  <si>
    <t>RH10-1210</t>
  </si>
  <si>
    <t>022164618853</t>
  </si>
  <si>
    <t>15TH0351P-D Purple</t>
    <phoneticPr fontId="9" type="noConversion"/>
  </si>
  <si>
    <t>Cara</t>
    <phoneticPr fontId="9" type="noConversion"/>
  </si>
  <si>
    <t>Twin : 
Comforter:66x90"
Sham:20x26+1"
Flat sheet:66x96"
Fitted sheet:39x75+12"
Standard Pillowcases:20x30"
Standard Pillowcases:20x30"</t>
    <phoneticPr fontId="9" type="noConversion"/>
  </si>
  <si>
    <t>Purple</t>
    <phoneticPr fontId="9" type="noConversion"/>
  </si>
  <si>
    <t>RH10-1211</t>
    <phoneticPr fontId="9" type="noConversion"/>
  </si>
  <si>
    <t>022164542165</t>
  </si>
  <si>
    <t>15TH0351P-D Purple</t>
    <phoneticPr fontId="9" type="noConversion"/>
  </si>
  <si>
    <t>100% Polyester Printed 6PCs Comforter Set</t>
    <phoneticPr fontId="9" type="noConversion"/>
  </si>
  <si>
    <t>Twin XL: 
Comforter:66x90"
Sham:20x26+1"
Flat sheet:66x96"
Fitted sheet:39x80+12"
Standard Pillowcases:20x30"
Standard Pillowcases:20x30"</t>
    <phoneticPr fontId="9" type="noConversion"/>
  </si>
  <si>
    <t>Purple</t>
    <phoneticPr fontId="9" type="noConversion"/>
  </si>
  <si>
    <t>RH10-1212</t>
  </si>
  <si>
    <t>022164618860</t>
  </si>
  <si>
    <t>15TH0351P-D Purple</t>
    <phoneticPr fontId="9" type="noConversion"/>
  </si>
  <si>
    <t>100% Polyester Printed 9PCs Comforter Set</t>
    <phoneticPr fontId="9" type="noConversion"/>
  </si>
  <si>
    <t>Full: 
Comforter:80x90"
Sham:20x26+1"(2)
Flat sheet:81x96"
Fitted sheet:54x75"+15"
Standard Pillowcases:20x30"(2)
Standard Pillowcases:20x30"(2)</t>
    <phoneticPr fontId="9" type="noConversion"/>
  </si>
  <si>
    <t>Purple</t>
    <phoneticPr fontId="9" type="noConversion"/>
  </si>
  <si>
    <t>RH10-1213</t>
  </si>
  <si>
    <t>022164542172</t>
  </si>
  <si>
    <t>9404.40.9022</t>
    <phoneticPr fontId="9" type="noConversion"/>
  </si>
  <si>
    <t>RH10-1214</t>
  </si>
  <si>
    <t>022164542189</t>
  </si>
  <si>
    <t>King: 
Comforter:104"Wx90"L
Sham:20"Wx36+1"L(2)
Flat sheet:108"Wx102"L
Fitted sheet:78"Wx80"L+15"D
King Pillowcases:20"Wx40"L(2)
King Pillowcases:20"Wx40"L(2)</t>
    <phoneticPr fontId="9" type="noConversion"/>
  </si>
  <si>
    <t>RH10-1215</t>
  </si>
  <si>
    <t>022164618877</t>
  </si>
  <si>
    <t>15TH0351P-D Blush</t>
    <phoneticPr fontId="9" type="noConversion"/>
  </si>
  <si>
    <t>Pink</t>
    <phoneticPr fontId="9" type="noConversion"/>
  </si>
  <si>
    <t>RH10-1216</t>
    <phoneticPr fontId="9" type="noConversion"/>
  </si>
  <si>
    <t>022164542196</t>
  </si>
  <si>
    <t>15TH0351P-D Blush</t>
    <phoneticPr fontId="9" type="noConversion"/>
  </si>
  <si>
    <t>Comforter/sham face: 100% polyester microfiber 85gsm printed Comforter Back: 85gsm MF,  sheet set: 85gsm solid microfiber. Fitted sheet with 1  pocket on each side. Comforter filling: 200gsm poly fill.</t>
    <phoneticPr fontId="9" type="noConversion"/>
  </si>
  <si>
    <t>Pink</t>
    <phoneticPr fontId="9" type="noConversion"/>
  </si>
  <si>
    <t>RH10-1217</t>
  </si>
  <si>
    <t>022164618884</t>
  </si>
  <si>
    <t>9PCs Comforter Set</t>
    <phoneticPr fontId="9" type="noConversion"/>
  </si>
  <si>
    <t>RH10-1218</t>
  </si>
  <si>
    <t>022164542202</t>
  </si>
  <si>
    <t>Queen: 
Comforter:90x90"
Sham:20x26+1"(2)
Flat sheet:90x102"
Fitted sheet:60x80"+15"
Standard Pillowcases:20x30"(2)
Standard Pillowcases:20x30"(2)</t>
    <phoneticPr fontId="9" type="noConversion"/>
  </si>
  <si>
    <t>Pink</t>
    <phoneticPr fontId="9" type="noConversion"/>
  </si>
  <si>
    <t>RH10-1219</t>
  </si>
  <si>
    <t>022164542219</t>
  </si>
  <si>
    <t>Pink</t>
    <phoneticPr fontId="9" type="noConversion"/>
  </si>
  <si>
    <t>RH10-1220</t>
  </si>
  <si>
    <t>022164618891</t>
  </si>
  <si>
    <t>99QX0547P-Black 2</t>
  </si>
  <si>
    <t>Regency Heights</t>
    <phoneticPr fontId="9" type="noConversion"/>
  </si>
  <si>
    <t>Black</t>
    <phoneticPr fontId="9" type="noConversion"/>
  </si>
  <si>
    <t>RH10-1221</t>
    <phoneticPr fontId="9" type="noConversion"/>
  </si>
  <si>
    <t>022164649529</t>
  </si>
  <si>
    <t>Twin XL: 
Comforter:66x90"
Sham:20x26+1"
Flat sheet:66x96"
Fitted sheet:39x80+12"
Standard Pillowcases:20x30"
Standard Pillowcases:20x30"</t>
    <phoneticPr fontId="9" type="noConversion"/>
  </si>
  <si>
    <t>RH10-1222</t>
  </si>
  <si>
    <t>022164649536</t>
  </si>
  <si>
    <t>RH10-1223</t>
  </si>
  <si>
    <t>022164649543</t>
  </si>
  <si>
    <t>RH10-1224</t>
  </si>
  <si>
    <t>022164649550</t>
  </si>
  <si>
    <t>RH10-1225</t>
  </si>
  <si>
    <t>022164649567</t>
  </si>
  <si>
    <t>99QX0547P-Blue yellow</t>
  </si>
  <si>
    <t>Yellow</t>
    <phoneticPr fontId="9" type="noConversion"/>
  </si>
  <si>
    <t>RH10-1226</t>
    <phoneticPr fontId="9" type="noConversion"/>
  </si>
  <si>
    <t>RH10-1227</t>
  </si>
  <si>
    <t>RH10-1228</t>
  </si>
  <si>
    <t>Queen: 
Comforter:90x90"
Sham:20x26+1"(2)
Flat sheet:90x102"
Fitted sheet:60x80"+15"
Standard Pillowcases:20x30"(2)
Standard Pillowcases:20x30"(2)</t>
    <phoneticPr fontId="9" type="noConversion"/>
  </si>
  <si>
    <t>RH10-1229</t>
  </si>
  <si>
    <t>King: 
Comforter:104"Wx90"L
Sham:20"Wx36+1"L(2)
Flat sheet:108"Wx102"L
Fitted sheet:78"Wx80"L+15"D
King Pillowcases:20"Wx40"L(2)
King Pillowcases:20"Wx40"L(2)</t>
    <phoneticPr fontId="9" type="noConversion"/>
  </si>
  <si>
    <t>RH10-1230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</si>
</sst>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Calibri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7" borderId="2" xfId="1" applyNumberFormat="1" applyFill="1" applyBorder="1" applyAlignment="1">
      <alignment horizontal="center" wrapText="1"/>
    </xf>
    <xf numFmtId="176" fontId="1" fillId="7" borderId="2" xfId="1" applyFill="1" applyBorder="1" applyAlignment="1">
      <alignment wrapText="1"/>
    </xf>
    <xf numFmtId="176" fontId="1" fillId="7" borderId="2" xfId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176" fontId="6" fillId="5" borderId="2" xfId="0" applyFont="1" applyFill="1" applyBorder="1"/>
    <xf numFmtId="176" fontId="1" fillId="7" borderId="2" xfId="0" quotePrefix="1" applyFont="1" applyFill="1" applyBorder="1" applyAlignment="1">
      <alignment wrapText="1"/>
    </xf>
    <xf numFmtId="2" fontId="1" fillId="7" borderId="2" xfId="1" applyNumberFormat="1" applyFill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7" borderId="2" xfId="1" applyNumberFormat="1" applyFont="1" applyFill="1" applyBorder="1" applyAlignment="1">
      <alignment horizontal="center" wrapText="1"/>
    </xf>
    <xf numFmtId="179" fontId="1" fillId="7" borderId="2" xfId="1" applyNumberFormat="1" applyFill="1" applyBorder="1" applyAlignment="1">
      <alignment wrapText="1"/>
    </xf>
    <xf numFmtId="1" fontId="8" fillId="7" borderId="2" xfId="1" applyNumberFormat="1" applyFont="1" applyFill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7" borderId="2" xfId="1" applyNumberFormat="1" applyFill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3" fillId="7" borderId="2" xfId="1" applyNumberFormat="1" applyFont="1" applyFill="1" applyBorder="1" applyAlignment="1">
      <alignment wrapText="1"/>
    </xf>
    <xf numFmtId="10" fontId="1" fillId="7" borderId="2" xfId="1" applyNumberFormat="1" applyFill="1" applyBorder="1" applyAlignment="1">
      <alignment wrapText="1"/>
    </xf>
    <xf numFmtId="178" fontId="10" fillId="7" borderId="2" xfId="1" applyNumberFormat="1" applyFont="1" applyFill="1" applyBorder="1" applyAlignment="1">
      <alignment wrapText="1"/>
    </xf>
    <xf numFmtId="10" fontId="10" fillId="7" borderId="2" xfId="4" applyNumberFormat="1" applyFont="1" applyFill="1" applyBorder="1" applyAlignment="1">
      <alignment wrapText="1"/>
    </xf>
    <xf numFmtId="176" fontId="1" fillId="7" borderId="0" xfId="1" applyFill="1" applyAlignment="1">
      <alignment wrapText="1"/>
    </xf>
    <xf numFmtId="176" fontId="1" fillId="7" borderId="1" xfId="1" applyFill="1" applyBorder="1" applyAlignment="1">
      <alignment horizontal="center" wrapText="1"/>
    </xf>
    <xf numFmtId="176" fontId="1" fillId="7" borderId="4" xfId="1" applyFill="1" applyBorder="1" applyAlignment="1">
      <alignment horizontal="center" wrapText="1"/>
    </xf>
    <xf numFmtId="176" fontId="1" fillId="7" borderId="5" xfId="1" applyFill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196850</xdr:rowOff>
    </xdr:from>
    <xdr:to>
      <xdr:col>1</xdr:col>
      <xdr:colOff>2166985</xdr:colOff>
      <xdr:row>5</xdr:row>
      <xdr:rowOff>247650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C47A9D48-F9F7-9A57-F7BF-33B065EA9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67" y="609600"/>
          <a:ext cx="2109835" cy="2315633"/>
        </a:xfrm>
        <a:prstGeom prst="rect">
          <a:avLst/>
        </a:prstGeom>
      </xdr:spPr>
    </xdr:pic>
    <xdr:clientData/>
  </xdr:twoCellAnchor>
  <xdr:twoCellAnchor editAs="oneCell">
    <xdr:from>
      <xdr:col>1</xdr:col>
      <xdr:colOff>118534</xdr:colOff>
      <xdr:row>11</xdr:row>
      <xdr:rowOff>42333</xdr:rowOff>
    </xdr:from>
    <xdr:to>
      <xdr:col>1</xdr:col>
      <xdr:colOff>2082801</xdr:colOff>
      <xdr:row>15</xdr:row>
      <xdr:rowOff>491066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C411EE7-D153-5402-FEA6-D14873165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4334" y="13358283"/>
          <a:ext cx="1964267" cy="2715683"/>
        </a:xfrm>
        <a:prstGeom prst="rect">
          <a:avLst/>
        </a:prstGeom>
      </xdr:spPr>
    </xdr:pic>
    <xdr:clientData/>
  </xdr:twoCellAnchor>
  <xdr:twoCellAnchor editAs="oneCell">
    <xdr:from>
      <xdr:col>1</xdr:col>
      <xdr:colOff>118534</xdr:colOff>
      <xdr:row>16</xdr:row>
      <xdr:rowOff>18706</xdr:rowOff>
    </xdr:from>
    <xdr:to>
      <xdr:col>2</xdr:col>
      <xdr:colOff>4235</xdr:colOff>
      <xdr:row>20</xdr:row>
      <xdr:rowOff>509333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B3D3B498-8E3F-FF76-F506-D658AC149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4334" y="16344556"/>
          <a:ext cx="2066926" cy="2757577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21</xdr:row>
      <xdr:rowOff>59266</xdr:rowOff>
    </xdr:from>
    <xdr:to>
      <xdr:col>1</xdr:col>
      <xdr:colOff>2177013</xdr:colOff>
      <xdr:row>25</xdr:row>
      <xdr:rowOff>499533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847C56F5-51F9-2AD9-CCBE-47AE0912B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2800" y="19395016"/>
          <a:ext cx="2050013" cy="2707217"/>
        </a:xfrm>
        <a:prstGeom prst="rect">
          <a:avLst/>
        </a:prstGeom>
      </xdr:spPr>
    </xdr:pic>
    <xdr:clientData/>
  </xdr:twoCellAnchor>
  <xdr:twoCellAnchor editAs="oneCell">
    <xdr:from>
      <xdr:col>1</xdr:col>
      <xdr:colOff>143934</xdr:colOff>
      <xdr:row>6</xdr:row>
      <xdr:rowOff>108612</xdr:rowOff>
    </xdr:from>
    <xdr:to>
      <xdr:col>1</xdr:col>
      <xdr:colOff>2048934</xdr:colOff>
      <xdr:row>11</xdr:row>
      <xdr:rowOff>3449</xdr:rowOff>
    </xdr:to>
    <xdr:pic>
      <xdr:nvPicPr>
        <xdr:cNvPr id="8" name="图片 7">
          <a:extLst>
            <a:ext uri="{FF2B5EF4-FFF2-40B4-BE49-F238E27FC236}">
              <a16:creationId xmlns="" xmlns:a16="http://schemas.microsoft.com/office/drawing/2014/main" id="{DD63EFE2-7858-041C-F0B5-CDCAD8437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9734" y="10414662"/>
          <a:ext cx="1905000" cy="2704712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110067</xdr:colOff>
      <xdr:row>26</xdr:row>
      <xdr:rowOff>135466</xdr:rowOff>
    </xdr:from>
    <xdr:to>
      <xdr:col>1</xdr:col>
      <xdr:colOff>2059229</xdr:colOff>
      <xdr:row>30</xdr:row>
      <xdr:rowOff>474133</xdr:rowOff>
    </xdr:to>
    <xdr:pic>
      <xdr:nvPicPr>
        <xdr:cNvPr id="9" name="图片 8">
          <a:extLst>
            <a:ext uri="{FF2B5EF4-FFF2-40B4-BE49-F238E27FC236}">
              <a16:creationId xmlns="" xmlns:a16="http://schemas.microsoft.com/office/drawing/2014/main" id="{42A8A38D-7F01-4DF6-8FB0-1618E8901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5867" y="22481116"/>
          <a:ext cx="1949162" cy="2605617"/>
        </a:xfrm>
        <a:prstGeom prst="rect">
          <a:avLst/>
        </a:prstGeom>
      </xdr:spPr>
    </xdr:pic>
    <xdr:clientData/>
  </xdr:twoCellAnchor>
  <xdr:twoCellAnchor editAs="oneCell">
    <xdr:from>
      <xdr:col>1</xdr:col>
      <xdr:colOff>135465</xdr:colOff>
      <xdr:row>31</xdr:row>
      <xdr:rowOff>25400</xdr:rowOff>
    </xdr:from>
    <xdr:to>
      <xdr:col>1</xdr:col>
      <xdr:colOff>2125132</xdr:colOff>
      <xdr:row>35</xdr:row>
      <xdr:rowOff>477577</xdr:rowOff>
    </xdr:to>
    <xdr:pic>
      <xdr:nvPicPr>
        <xdr:cNvPr id="10" name="图片 9">
          <a:extLst>
            <a:ext uri="{FF2B5EF4-FFF2-40B4-BE49-F238E27FC236}">
              <a16:creationId xmlns="" xmlns:a16="http://schemas.microsoft.com/office/drawing/2014/main" id="{7186796D-CFBF-4084-AB63-471618EE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1265" y="25380950"/>
          <a:ext cx="1989667" cy="27191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Cara%206%209pcs%20set%20Commitment%20updated%20on%206.18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>
        <row r="33">
          <cell r="E33">
            <v>74</v>
          </cell>
        </row>
        <row r="34">
          <cell r="E34">
            <v>73.3</v>
          </cell>
        </row>
        <row r="35">
          <cell r="E35">
            <v>94</v>
          </cell>
        </row>
        <row r="36">
          <cell r="E36">
            <v>99</v>
          </cell>
        </row>
        <row r="37">
          <cell r="E37">
            <v>117.6</v>
          </cell>
        </row>
        <row r="39">
          <cell r="E39">
            <v>76.5</v>
          </cell>
        </row>
        <row r="40">
          <cell r="E40">
            <v>75.8</v>
          </cell>
        </row>
        <row r="41">
          <cell r="E41">
            <v>97</v>
          </cell>
        </row>
        <row r="42">
          <cell r="E42">
            <v>102.1</v>
          </cell>
        </row>
        <row r="43">
          <cell r="E43">
            <v>121.7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36"/>
  <sheetViews>
    <sheetView tabSelected="1" topLeftCell="K25" zoomScale="90" zoomScaleNormal="90" workbookViewId="0">
      <selection activeCell="Q32" sqref="Q32"/>
    </sheetView>
  </sheetViews>
  <sheetFormatPr defaultColWidth="9.28515625" defaultRowHeight="15" x14ac:dyDescent="0.25"/>
  <cols>
    <col min="1" max="1" width="10.28515625" style="1" customWidth="1"/>
    <col min="2" max="2" width="32.7109375" style="2" customWidth="1"/>
    <col min="3" max="3" width="18.28515625" style="2" customWidth="1"/>
    <col min="4" max="4" width="16.28515625" style="2" customWidth="1"/>
    <col min="5" max="5" width="7.7109375" style="2" customWidth="1"/>
    <col min="6" max="6" width="14.42578125" style="2" customWidth="1"/>
    <col min="7" max="7" width="11.28515625" style="2" customWidth="1"/>
    <col min="8" max="8" width="15.7109375" style="2" customWidth="1"/>
    <col min="9" max="9" width="12.7109375" style="2" customWidth="1"/>
    <col min="10" max="10" width="64.28515625" style="2" customWidth="1"/>
    <col min="11" max="11" width="14.28515625" style="2" bestFit="1" customWidth="1"/>
    <col min="12" max="12" width="48.28515625" style="2" customWidth="1"/>
    <col min="13" max="13" width="8.42578125" style="2" customWidth="1"/>
    <col min="14" max="14" width="13.28515625" style="2" customWidth="1"/>
    <col min="15" max="15" width="15.28515625" style="2" customWidth="1"/>
    <col min="16" max="16" width="8.7109375" style="2" customWidth="1"/>
    <col min="17" max="17" width="11.28515625" style="2" customWidth="1"/>
    <col min="18" max="18" width="9.7109375" style="3" customWidth="1"/>
    <col min="19" max="19" width="12" style="4" customWidth="1"/>
    <col min="20" max="20" width="11.28515625" style="4" customWidth="1"/>
    <col min="21" max="21" width="11.28515625" style="5" customWidth="1"/>
    <col min="22" max="22" width="15.7109375" style="2" customWidth="1"/>
    <col min="23" max="23" width="11" style="6" customWidth="1"/>
    <col min="24" max="24" width="13.28515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28515625" style="7" customWidth="1"/>
    <col min="30" max="30" width="13.7109375" style="9" customWidth="1"/>
    <col min="31" max="31" width="13.7109375" style="4" customWidth="1"/>
    <col min="32" max="32" width="14.7109375" style="2" customWidth="1"/>
    <col min="33" max="33" width="8.42578125" style="10" customWidth="1"/>
    <col min="34" max="34" width="12.42578125" style="4" customWidth="1"/>
    <col min="35" max="35" width="8.7109375" style="4" customWidth="1"/>
    <col min="36" max="36" width="7.7109375" style="10" customWidth="1"/>
    <col min="37" max="37" width="8" style="4" customWidth="1"/>
    <col min="38" max="38" width="12.7109375" style="10" customWidth="1"/>
    <col min="39" max="39" width="12" style="4" customWidth="1"/>
    <col min="40" max="40" width="11.7109375" style="10" customWidth="1"/>
    <col min="41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28515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28515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s="55" customFormat="1" ht="48.6" customHeight="1" x14ac:dyDescent="0.25">
      <c r="A2" s="36">
        <v>1</v>
      </c>
      <c r="B2" s="56"/>
      <c r="C2" s="37" t="s">
        <v>89</v>
      </c>
      <c r="D2" s="37" t="s">
        <v>75</v>
      </c>
      <c r="E2" s="37"/>
      <c r="F2" s="37" t="s">
        <v>54</v>
      </c>
      <c r="G2" s="38" t="s">
        <v>84</v>
      </c>
      <c r="H2" s="39" t="s">
        <v>90</v>
      </c>
      <c r="I2" s="37" t="s">
        <v>64</v>
      </c>
      <c r="J2" s="37" t="s">
        <v>57</v>
      </c>
      <c r="K2" s="37" t="s">
        <v>58</v>
      </c>
      <c r="L2" s="37" t="s">
        <v>91</v>
      </c>
      <c r="M2" s="37" t="s">
        <v>92</v>
      </c>
      <c r="N2" s="40" t="s">
        <v>93</v>
      </c>
      <c r="O2" s="41" t="s">
        <v>94</v>
      </c>
      <c r="P2" s="37" t="s">
        <v>59</v>
      </c>
      <c r="Q2" s="37">
        <f>'[1]Factory cost'!E33</f>
        <v>74</v>
      </c>
      <c r="R2" s="42">
        <v>7.7</v>
      </c>
      <c r="S2" s="43">
        <f>IF(ISERROR(Q2/R2),"",Q2/R2)</f>
        <v>9.6103896103896105</v>
      </c>
      <c r="T2" s="43">
        <v>9.61</v>
      </c>
      <c r="U2" s="44"/>
      <c r="V2" s="37" t="s">
        <v>60</v>
      </c>
      <c r="W2" s="45">
        <v>42</v>
      </c>
      <c r="X2" s="45">
        <v>33</v>
      </c>
      <c r="Y2" s="45">
        <v>36</v>
      </c>
      <c r="Z2" s="42">
        <v>10.4</v>
      </c>
      <c r="AA2" s="46">
        <v>3</v>
      </c>
      <c r="AB2" s="47">
        <f>IF(W2="","",W2*X2*Y2/1000000)</f>
        <v>4.9896000000000003E-2</v>
      </c>
      <c r="AC2" s="48">
        <f>IF(AA2="","",65/AB2*AA2)</f>
        <v>3908.1289081289078</v>
      </c>
      <c r="AD2" s="49">
        <v>4000</v>
      </c>
      <c r="AE2" s="50">
        <f>IF(ISERROR(AD2/AC2),"",AD2/AC2)</f>
        <v>1.0235076923076925</v>
      </c>
      <c r="AF2" s="37" t="s">
        <v>67</v>
      </c>
      <c r="AG2" s="51">
        <v>0.22800000000000001</v>
      </c>
      <c r="AH2" s="50">
        <f>IF(ISERROR(S2*AG2),"",S2*AG2)</f>
        <v>2.1911688311688313</v>
      </c>
      <c r="AI2" s="50">
        <f t="shared" ref="AI2:AI36" si="0">IF(ISERROR(T2+AE2+AH2),"",T2+AE2+AH2)</f>
        <v>12.824676523476523</v>
      </c>
      <c r="AJ2" s="52">
        <v>0</v>
      </c>
      <c r="AK2" s="50">
        <f t="shared" ref="AK2:AK6" si="1">IF(ISERROR(AW2*AJ2),"",AW2*AJ2)</f>
        <v>0</v>
      </c>
      <c r="AL2" s="52">
        <v>0</v>
      </c>
      <c r="AM2" s="50">
        <f t="shared" ref="AM2:AM6" si="2">IF(ISERROR(AW2*AL2),"",AW2*AL2)</f>
        <v>0</v>
      </c>
      <c r="AN2" s="52">
        <v>0</v>
      </c>
      <c r="AO2" s="50">
        <f t="shared" ref="AO2:AO6" si="3">IF(ISERROR(AW2*AN2),"",AW2*AN2)</f>
        <v>0</v>
      </c>
      <c r="AP2" s="50">
        <v>0</v>
      </c>
      <c r="AQ2" s="49">
        <v>0</v>
      </c>
      <c r="AR2" s="52">
        <v>0</v>
      </c>
      <c r="AS2" s="50">
        <f>IF(ISERROR(AW2*AR2),"",AW2*AR2)</f>
        <v>0</v>
      </c>
      <c r="AT2" s="50">
        <f t="shared" ref="AT2:AT6" si="4">IF(ISERROR(AK2+AM2+AO2+AP2+AS2),"",AK2+AM2+AO2+AP2+AS2)</f>
        <v>0</v>
      </c>
      <c r="AU2" s="53">
        <f>AI2+AT2</f>
        <v>12.824676523476523</v>
      </c>
      <c r="AV2" s="54">
        <f>IF(ISERROR((AW2-AU2)/AW2),"",(AW2-AU2)/AW2)</f>
        <v>0</v>
      </c>
      <c r="AW2" s="53">
        <f>AI2</f>
        <v>12.824676523476523</v>
      </c>
      <c r="AX2" s="50">
        <f t="shared" ref="AX2:AX4" si="5">IF(ISERROR(AY2*(1-AZ2)),"",AY2*(1-AZ2))</f>
        <v>34.4925</v>
      </c>
      <c r="AY2" s="50">
        <v>45.99</v>
      </c>
      <c r="AZ2" s="52">
        <v>0.25</v>
      </c>
      <c r="BA2" s="48"/>
    </row>
    <row r="3" spans="1:53" s="55" customFormat="1" ht="43.9" customHeight="1" x14ac:dyDescent="0.25">
      <c r="A3" s="36">
        <v>2</v>
      </c>
      <c r="B3" s="57"/>
      <c r="C3" s="37" t="s">
        <v>95</v>
      </c>
      <c r="D3" s="37" t="s">
        <v>61</v>
      </c>
      <c r="E3" s="37"/>
      <c r="F3" s="37" t="s">
        <v>54</v>
      </c>
      <c r="G3" s="38" t="s">
        <v>55</v>
      </c>
      <c r="H3" s="39" t="s">
        <v>96</v>
      </c>
      <c r="I3" s="37" t="s">
        <v>97</v>
      </c>
      <c r="J3" s="37" t="s">
        <v>80</v>
      </c>
      <c r="K3" s="37" t="s">
        <v>58</v>
      </c>
      <c r="L3" s="37" t="s">
        <v>98</v>
      </c>
      <c r="M3" s="37" t="s">
        <v>99</v>
      </c>
      <c r="N3" s="40" t="s">
        <v>100</v>
      </c>
      <c r="O3" s="41" t="s">
        <v>101</v>
      </c>
      <c r="P3" s="37" t="s">
        <v>59</v>
      </c>
      <c r="Q3" s="37">
        <f>'[1]Factory cost'!E34</f>
        <v>73.3</v>
      </c>
      <c r="R3" s="42">
        <v>7.7</v>
      </c>
      <c r="S3" s="43">
        <f t="shared" ref="S3:S6" si="6">IF(ISERROR(Q3/R3),"",Q3/R3)</f>
        <v>9.5194805194805188</v>
      </c>
      <c r="T3" s="43">
        <v>9.52</v>
      </c>
      <c r="U3" s="44"/>
      <c r="V3" s="37" t="s">
        <v>60</v>
      </c>
      <c r="W3" s="45">
        <v>42</v>
      </c>
      <c r="X3" s="45">
        <v>33</v>
      </c>
      <c r="Y3" s="45">
        <v>36</v>
      </c>
      <c r="Z3" s="42">
        <v>10.4</v>
      </c>
      <c r="AA3" s="46">
        <v>3</v>
      </c>
      <c r="AB3" s="47">
        <f t="shared" ref="AB3" si="7">IF(W3="","",W3*X3*Y3/1000000)</f>
        <v>4.9896000000000003E-2</v>
      </c>
      <c r="AC3" s="48">
        <f t="shared" ref="AC3:AC6" si="8">IF(AA3="","",65/AB3*AA3)</f>
        <v>3908.1289081289078</v>
      </c>
      <c r="AD3" s="49">
        <v>4000</v>
      </c>
      <c r="AE3" s="50">
        <f t="shared" ref="AE3:AE6" si="9">IF(ISERROR(AD3/AC3),"",AD3/AC3)</f>
        <v>1.0235076923076925</v>
      </c>
      <c r="AF3" s="37" t="s">
        <v>71</v>
      </c>
      <c r="AG3" s="51">
        <v>0.22800000000000001</v>
      </c>
      <c r="AH3" s="50">
        <f t="shared" ref="AH3:AH6" si="10">IF(ISERROR(S3*AG3),"",S3*AG3)</f>
        <v>2.1704415584415582</v>
      </c>
      <c r="AI3" s="50">
        <f t="shared" si="0"/>
        <v>12.71394925074925</v>
      </c>
      <c r="AJ3" s="52">
        <v>0</v>
      </c>
      <c r="AK3" s="50">
        <f t="shared" si="1"/>
        <v>0</v>
      </c>
      <c r="AL3" s="52">
        <v>0</v>
      </c>
      <c r="AM3" s="50">
        <f t="shared" si="2"/>
        <v>0</v>
      </c>
      <c r="AN3" s="52">
        <v>0</v>
      </c>
      <c r="AO3" s="50">
        <f t="shared" si="3"/>
        <v>0</v>
      </c>
      <c r="AP3" s="50">
        <v>0</v>
      </c>
      <c r="AQ3" s="49">
        <v>0</v>
      </c>
      <c r="AR3" s="52">
        <v>0</v>
      </c>
      <c r="AS3" s="50">
        <f t="shared" ref="AS3:AS6" si="11">IF(ISERROR(AW3*AR3),"",AW3*AR3)</f>
        <v>0</v>
      </c>
      <c r="AT3" s="50">
        <f t="shared" si="4"/>
        <v>0</v>
      </c>
      <c r="AU3" s="53">
        <f t="shared" ref="AU3:AU6" si="12">IF(ISERROR(AI3+AT3),"",AI3+AT3)</f>
        <v>12.71394925074925</v>
      </c>
      <c r="AV3" s="54">
        <f t="shared" ref="AV3:AV6" si="13">IF(ISERROR((AW3-AU3)/AW3),"",(AW3-AU3)/AW3)</f>
        <v>0</v>
      </c>
      <c r="AW3" s="53">
        <f t="shared" ref="AW3:AW6" si="14">AI3</f>
        <v>12.71394925074925</v>
      </c>
      <c r="AX3" s="50">
        <f t="shared" si="5"/>
        <v>34.4925</v>
      </c>
      <c r="AY3" s="50">
        <v>45.99</v>
      </c>
      <c r="AZ3" s="52">
        <v>0.25</v>
      </c>
      <c r="BA3" s="48"/>
    </row>
    <row r="4" spans="1:53" s="55" customFormat="1" ht="43.9" customHeight="1" x14ac:dyDescent="0.25">
      <c r="A4" s="36">
        <v>3</v>
      </c>
      <c r="B4" s="57"/>
      <c r="C4" s="37" t="s">
        <v>102</v>
      </c>
      <c r="D4" s="37" t="s">
        <v>61</v>
      </c>
      <c r="E4" s="37"/>
      <c r="F4" s="37" t="s">
        <v>54</v>
      </c>
      <c r="G4" s="38" t="s">
        <v>62</v>
      </c>
      <c r="H4" s="39" t="s">
        <v>103</v>
      </c>
      <c r="I4" s="37" t="s">
        <v>104</v>
      </c>
      <c r="J4" s="37" t="s">
        <v>65</v>
      </c>
      <c r="K4" s="37" t="s">
        <v>105</v>
      </c>
      <c r="L4" s="37" t="s">
        <v>106</v>
      </c>
      <c r="M4" s="37" t="s">
        <v>99</v>
      </c>
      <c r="N4" s="40" t="s">
        <v>107</v>
      </c>
      <c r="O4" s="41" t="s">
        <v>108</v>
      </c>
      <c r="P4" s="37" t="s">
        <v>59</v>
      </c>
      <c r="Q4" s="37">
        <f>'[1]Factory cost'!E35</f>
        <v>94</v>
      </c>
      <c r="R4" s="42">
        <v>7.7</v>
      </c>
      <c r="S4" s="43">
        <f t="shared" si="6"/>
        <v>12.207792207792208</v>
      </c>
      <c r="T4" s="43">
        <v>12.21</v>
      </c>
      <c r="U4" s="44"/>
      <c r="V4" s="37" t="s">
        <v>60</v>
      </c>
      <c r="W4" s="45">
        <v>42</v>
      </c>
      <c r="X4" s="45">
        <v>33</v>
      </c>
      <c r="Y4" s="45">
        <v>51</v>
      </c>
      <c r="Z4" s="42">
        <v>13.28</v>
      </c>
      <c r="AA4" s="46">
        <v>3</v>
      </c>
      <c r="AB4" s="47">
        <f>IF(W4="","",W4*X4*Y4/1000000)</f>
        <v>7.0685999999999999E-2</v>
      </c>
      <c r="AC4" s="48">
        <f t="shared" si="8"/>
        <v>2758.6792292674645</v>
      </c>
      <c r="AD4" s="49">
        <v>4000</v>
      </c>
      <c r="AE4" s="50">
        <f t="shared" si="9"/>
        <v>1.4499692307692309</v>
      </c>
      <c r="AF4" s="37" t="s">
        <v>73</v>
      </c>
      <c r="AG4" s="51">
        <v>0.22800000000000001</v>
      </c>
      <c r="AH4" s="50">
        <f t="shared" si="10"/>
        <v>2.7833766233766233</v>
      </c>
      <c r="AI4" s="50">
        <f t="shared" si="0"/>
        <v>16.443345854145853</v>
      </c>
      <c r="AJ4" s="52">
        <v>0</v>
      </c>
      <c r="AK4" s="50">
        <f t="shared" si="1"/>
        <v>0</v>
      </c>
      <c r="AL4" s="52">
        <v>0</v>
      </c>
      <c r="AM4" s="50">
        <f t="shared" si="2"/>
        <v>0</v>
      </c>
      <c r="AN4" s="52">
        <v>0</v>
      </c>
      <c r="AO4" s="50">
        <f t="shared" si="3"/>
        <v>0</v>
      </c>
      <c r="AP4" s="50">
        <v>0</v>
      </c>
      <c r="AQ4" s="49">
        <v>0</v>
      </c>
      <c r="AR4" s="52">
        <v>0</v>
      </c>
      <c r="AS4" s="50">
        <f t="shared" si="11"/>
        <v>0</v>
      </c>
      <c r="AT4" s="50">
        <f t="shared" si="4"/>
        <v>0</v>
      </c>
      <c r="AU4" s="53">
        <f t="shared" si="12"/>
        <v>16.443345854145853</v>
      </c>
      <c r="AV4" s="54">
        <f t="shared" si="13"/>
        <v>0</v>
      </c>
      <c r="AW4" s="53">
        <f t="shared" si="14"/>
        <v>16.443345854145853</v>
      </c>
      <c r="AX4" s="50">
        <f t="shared" si="5"/>
        <v>37.4925</v>
      </c>
      <c r="AY4" s="50">
        <v>49.99</v>
      </c>
      <c r="AZ4" s="52">
        <v>0.25</v>
      </c>
      <c r="BA4" s="48"/>
    </row>
    <row r="5" spans="1:53" s="55" customFormat="1" ht="43.9" customHeight="1" x14ac:dyDescent="0.25">
      <c r="A5" s="36">
        <v>4</v>
      </c>
      <c r="B5" s="57"/>
      <c r="C5" s="37" t="s">
        <v>102</v>
      </c>
      <c r="D5" s="37" t="s">
        <v>61</v>
      </c>
      <c r="E5" s="37"/>
      <c r="F5" s="37" t="s">
        <v>54</v>
      </c>
      <c r="G5" s="38" t="s">
        <v>109</v>
      </c>
      <c r="H5" s="39" t="s">
        <v>82</v>
      </c>
      <c r="I5" s="37" t="s">
        <v>69</v>
      </c>
      <c r="J5" s="37" t="s">
        <v>65</v>
      </c>
      <c r="K5" s="37" t="s">
        <v>70</v>
      </c>
      <c r="L5" s="37" t="s">
        <v>110</v>
      </c>
      <c r="M5" s="37" t="s">
        <v>99</v>
      </c>
      <c r="N5" s="40" t="s">
        <v>111</v>
      </c>
      <c r="O5" s="41" t="s">
        <v>112</v>
      </c>
      <c r="P5" s="37" t="s">
        <v>59</v>
      </c>
      <c r="Q5" s="37">
        <f>'[1]Factory cost'!E36</f>
        <v>99</v>
      </c>
      <c r="R5" s="42">
        <v>7.7</v>
      </c>
      <c r="S5" s="43">
        <f t="shared" si="6"/>
        <v>12.857142857142858</v>
      </c>
      <c r="T5" s="43">
        <v>12.86</v>
      </c>
      <c r="U5" s="44"/>
      <c r="V5" s="37" t="s">
        <v>60</v>
      </c>
      <c r="W5" s="45">
        <v>42</v>
      </c>
      <c r="X5" s="45">
        <v>33</v>
      </c>
      <c r="Y5" s="45">
        <v>51</v>
      </c>
      <c r="Z5" s="42">
        <v>14.48</v>
      </c>
      <c r="AA5" s="46">
        <v>3</v>
      </c>
      <c r="AB5" s="47">
        <f t="shared" ref="AB5:AB6" si="15">IF(W5="","",W5*X5*Y5/1000000)</f>
        <v>7.0685999999999999E-2</v>
      </c>
      <c r="AC5" s="48">
        <f t="shared" si="8"/>
        <v>2758.6792292674645</v>
      </c>
      <c r="AD5" s="49">
        <v>4000</v>
      </c>
      <c r="AE5" s="50">
        <f t="shared" si="9"/>
        <v>1.4499692307692309</v>
      </c>
      <c r="AF5" s="37" t="s">
        <v>74</v>
      </c>
      <c r="AG5" s="51">
        <v>0.22800000000000001</v>
      </c>
      <c r="AH5" s="50">
        <f t="shared" si="10"/>
        <v>2.9314285714285715</v>
      </c>
      <c r="AI5" s="50">
        <f t="shared" si="0"/>
        <v>17.241397802197802</v>
      </c>
      <c r="AJ5" s="52">
        <v>0</v>
      </c>
      <c r="AK5" s="50">
        <f t="shared" si="1"/>
        <v>0</v>
      </c>
      <c r="AL5" s="52">
        <v>0</v>
      </c>
      <c r="AM5" s="50">
        <f t="shared" si="2"/>
        <v>0</v>
      </c>
      <c r="AN5" s="52">
        <v>0</v>
      </c>
      <c r="AO5" s="50">
        <f t="shared" si="3"/>
        <v>0</v>
      </c>
      <c r="AP5" s="50">
        <v>0</v>
      </c>
      <c r="AQ5" s="49">
        <v>0</v>
      </c>
      <c r="AR5" s="52">
        <v>0</v>
      </c>
      <c r="AS5" s="50">
        <f t="shared" si="11"/>
        <v>0</v>
      </c>
      <c r="AT5" s="50">
        <f t="shared" si="4"/>
        <v>0</v>
      </c>
      <c r="AU5" s="53">
        <f t="shared" si="12"/>
        <v>17.241397802197802</v>
      </c>
      <c r="AV5" s="54">
        <f t="shared" si="13"/>
        <v>0</v>
      </c>
      <c r="AW5" s="53">
        <f t="shared" si="14"/>
        <v>17.241397802197802</v>
      </c>
      <c r="AX5" s="50">
        <f>IF(ISERROR(AY5*(1-AZ5)),"",AY5*(1-AZ5))</f>
        <v>41.2425</v>
      </c>
      <c r="AY5" s="50">
        <v>54.99</v>
      </c>
      <c r="AZ5" s="52">
        <v>0.25</v>
      </c>
      <c r="BA5" s="48"/>
    </row>
    <row r="6" spans="1:53" s="55" customFormat="1" ht="43.15" customHeight="1" x14ac:dyDescent="0.25">
      <c r="A6" s="36">
        <v>5</v>
      </c>
      <c r="B6" s="58"/>
      <c r="C6" s="37" t="s">
        <v>113</v>
      </c>
      <c r="D6" s="37" t="s">
        <v>61</v>
      </c>
      <c r="E6" s="37"/>
      <c r="F6" s="37" t="s">
        <v>54</v>
      </c>
      <c r="G6" s="38" t="s">
        <v>109</v>
      </c>
      <c r="H6" s="39" t="s">
        <v>68</v>
      </c>
      <c r="I6" s="37" t="s">
        <v>69</v>
      </c>
      <c r="J6" s="37" t="s">
        <v>65</v>
      </c>
      <c r="K6" s="37" t="s">
        <v>66</v>
      </c>
      <c r="L6" s="37" t="s">
        <v>114</v>
      </c>
      <c r="M6" s="37" t="s">
        <v>99</v>
      </c>
      <c r="N6" s="40" t="s">
        <v>115</v>
      </c>
      <c r="O6" s="41" t="s">
        <v>116</v>
      </c>
      <c r="P6" s="37" t="s">
        <v>59</v>
      </c>
      <c r="Q6" s="37">
        <f>'[1]Factory cost'!E37</f>
        <v>117.6</v>
      </c>
      <c r="R6" s="42">
        <v>7.7</v>
      </c>
      <c r="S6" s="43">
        <f t="shared" si="6"/>
        <v>15.272727272727272</v>
      </c>
      <c r="T6" s="43">
        <v>15.27</v>
      </c>
      <c r="U6" s="44"/>
      <c r="V6" s="37" t="s">
        <v>60</v>
      </c>
      <c r="W6" s="45">
        <v>42</v>
      </c>
      <c r="X6" s="45">
        <v>33</v>
      </c>
      <c r="Y6" s="45">
        <v>57</v>
      </c>
      <c r="Z6" s="42">
        <v>15.22</v>
      </c>
      <c r="AA6" s="46">
        <v>3</v>
      </c>
      <c r="AB6" s="47">
        <f t="shared" si="15"/>
        <v>7.9002000000000003E-2</v>
      </c>
      <c r="AC6" s="48">
        <f t="shared" si="8"/>
        <v>2468.2919419761524</v>
      </c>
      <c r="AD6" s="49">
        <v>4000</v>
      </c>
      <c r="AE6" s="50">
        <f t="shared" si="9"/>
        <v>1.6205538461538462</v>
      </c>
      <c r="AF6" s="37" t="s">
        <v>117</v>
      </c>
      <c r="AG6" s="51">
        <v>0.22800000000000001</v>
      </c>
      <c r="AH6" s="50">
        <f t="shared" si="10"/>
        <v>3.482181818181818</v>
      </c>
      <c r="AI6" s="50">
        <f t="shared" si="0"/>
        <v>20.372735664335664</v>
      </c>
      <c r="AJ6" s="52">
        <v>0</v>
      </c>
      <c r="AK6" s="50">
        <f t="shared" si="1"/>
        <v>0</v>
      </c>
      <c r="AL6" s="52">
        <v>0</v>
      </c>
      <c r="AM6" s="50">
        <f t="shared" si="2"/>
        <v>0</v>
      </c>
      <c r="AN6" s="52">
        <v>0</v>
      </c>
      <c r="AO6" s="50">
        <f t="shared" si="3"/>
        <v>0</v>
      </c>
      <c r="AP6" s="50">
        <v>0</v>
      </c>
      <c r="AQ6" s="49">
        <v>0</v>
      </c>
      <c r="AR6" s="52">
        <v>0</v>
      </c>
      <c r="AS6" s="50">
        <f t="shared" si="11"/>
        <v>0</v>
      </c>
      <c r="AT6" s="50">
        <f t="shared" si="4"/>
        <v>0</v>
      </c>
      <c r="AU6" s="53">
        <f t="shared" si="12"/>
        <v>20.372735664335664</v>
      </c>
      <c r="AV6" s="54">
        <f t="shared" si="13"/>
        <v>0</v>
      </c>
      <c r="AW6" s="53">
        <f t="shared" si="14"/>
        <v>20.372735664335664</v>
      </c>
      <c r="AX6" s="50">
        <f>IF(ISERROR(AY6*(1-AZ6)),"",AY6*(1-AZ6))</f>
        <v>48.742499999999993</v>
      </c>
      <c r="AY6" s="50">
        <v>64.989999999999995</v>
      </c>
      <c r="AZ6" s="52">
        <v>0.25</v>
      </c>
      <c r="BA6" s="48"/>
    </row>
    <row r="7" spans="1:53" s="55" customFormat="1" ht="48.6" customHeight="1" x14ac:dyDescent="0.25">
      <c r="A7" s="36">
        <v>1</v>
      </c>
      <c r="B7" s="56"/>
      <c r="C7" s="37"/>
      <c r="D7" s="37" t="s">
        <v>53</v>
      </c>
      <c r="E7" s="37"/>
      <c r="F7" s="37" t="s">
        <v>54</v>
      </c>
      <c r="G7" s="38" t="s">
        <v>109</v>
      </c>
      <c r="H7" s="39" t="s">
        <v>90</v>
      </c>
      <c r="I7" s="37" t="s">
        <v>56</v>
      </c>
      <c r="J7" s="37" t="s">
        <v>87</v>
      </c>
      <c r="K7" s="37" t="s">
        <v>58</v>
      </c>
      <c r="L7" s="37" t="s">
        <v>118</v>
      </c>
      <c r="M7" s="37" t="s">
        <v>119</v>
      </c>
      <c r="N7" s="40" t="s">
        <v>120</v>
      </c>
      <c r="O7" s="41" t="s">
        <v>121</v>
      </c>
      <c r="P7" s="37" t="s">
        <v>59</v>
      </c>
      <c r="Q7" s="37">
        <f>Q2</f>
        <v>74</v>
      </c>
      <c r="R7" s="42">
        <v>7.7</v>
      </c>
      <c r="S7" s="43">
        <f>IF(ISERROR(Q7/R7),"",Q7/R7)</f>
        <v>9.6103896103896105</v>
      </c>
      <c r="T7" s="43">
        <v>9.61</v>
      </c>
      <c r="U7" s="44"/>
      <c r="V7" s="37" t="s">
        <v>60</v>
      </c>
      <c r="W7" s="45">
        <v>42</v>
      </c>
      <c r="X7" s="45">
        <v>33</v>
      </c>
      <c r="Y7" s="45">
        <v>36</v>
      </c>
      <c r="Z7" s="42">
        <v>10.4</v>
      </c>
      <c r="AA7" s="46">
        <v>3</v>
      </c>
      <c r="AB7" s="47">
        <f>IF(W7="","",W7*X7*Y7/1000000)</f>
        <v>4.9896000000000003E-2</v>
      </c>
      <c r="AC7" s="48">
        <f>IF(AA7="","",65/AB7*AA7)</f>
        <v>3908.1289081289078</v>
      </c>
      <c r="AD7" s="49">
        <v>4000</v>
      </c>
      <c r="AE7" s="50">
        <f>IF(ISERROR(AD7/AC7),"",AD7/AC7)</f>
        <v>1.0235076923076925</v>
      </c>
      <c r="AF7" s="37" t="s">
        <v>117</v>
      </c>
      <c r="AG7" s="51">
        <v>0.22800000000000001</v>
      </c>
      <c r="AH7" s="50">
        <f>IF(ISERROR(S7*AG7),"",S7*AG7)</f>
        <v>2.1911688311688313</v>
      </c>
      <c r="AI7" s="50">
        <f t="shared" si="0"/>
        <v>12.824676523476523</v>
      </c>
      <c r="AJ7" s="52">
        <v>0</v>
      </c>
      <c r="AK7" s="50">
        <f t="shared" ref="AK7:AK11" si="16">IF(ISERROR(AW7*AJ7),"",AW7*AJ7)</f>
        <v>0</v>
      </c>
      <c r="AL7" s="52">
        <v>0</v>
      </c>
      <c r="AM7" s="50">
        <f t="shared" ref="AM7:AM11" si="17">IF(ISERROR(AW7*AL7),"",AW7*AL7)</f>
        <v>0</v>
      </c>
      <c r="AN7" s="52">
        <v>0</v>
      </c>
      <c r="AO7" s="50">
        <f t="shared" ref="AO7:AO11" si="18">IF(ISERROR(AW7*AN7),"",AW7*AN7)</f>
        <v>0</v>
      </c>
      <c r="AP7" s="50">
        <v>0</v>
      </c>
      <c r="AQ7" s="49">
        <v>0</v>
      </c>
      <c r="AR7" s="52">
        <v>0</v>
      </c>
      <c r="AS7" s="50">
        <f>IF(ISERROR(AW7*AR7),"",AW7*AR7)</f>
        <v>0</v>
      </c>
      <c r="AT7" s="50">
        <f t="shared" ref="AT7:AT11" si="19">IF(ISERROR(AK7+AM7+AO7+AP7+AS7),"",AK7+AM7+AO7+AP7+AS7)</f>
        <v>0</v>
      </c>
      <c r="AU7" s="53">
        <f>AI7+AT7</f>
        <v>12.824676523476523</v>
      </c>
      <c r="AV7" s="54">
        <f>IF(ISERROR((AW7-AU7)/AW7),"",(AW7-AU7)/AW7)</f>
        <v>0</v>
      </c>
      <c r="AW7" s="53">
        <f>AI7</f>
        <v>12.824676523476523</v>
      </c>
      <c r="AX7" s="50">
        <f t="shared" ref="AX7:AX9" si="20">IF(ISERROR(AY7*(1-AZ7)),"",AY7*(1-AZ7))</f>
        <v>34.4925</v>
      </c>
      <c r="AY7" s="50">
        <v>45.99</v>
      </c>
      <c r="AZ7" s="52">
        <v>0.25</v>
      </c>
      <c r="BA7" s="48"/>
    </row>
    <row r="8" spans="1:53" s="55" customFormat="1" ht="43.9" customHeight="1" x14ac:dyDescent="0.25">
      <c r="A8" s="36">
        <v>2</v>
      </c>
      <c r="B8" s="57"/>
      <c r="C8" s="37"/>
      <c r="D8" s="37" t="s">
        <v>61</v>
      </c>
      <c r="E8" s="37"/>
      <c r="F8" s="37" t="s">
        <v>54</v>
      </c>
      <c r="G8" s="38" t="s">
        <v>62</v>
      </c>
      <c r="H8" s="39" t="s">
        <v>90</v>
      </c>
      <c r="I8" s="37" t="s">
        <v>64</v>
      </c>
      <c r="J8" s="37" t="s">
        <v>65</v>
      </c>
      <c r="K8" s="37" t="s">
        <v>58</v>
      </c>
      <c r="L8" s="37" t="s">
        <v>122</v>
      </c>
      <c r="M8" s="37" t="s">
        <v>123</v>
      </c>
      <c r="N8" s="40" t="s">
        <v>124</v>
      </c>
      <c r="O8" s="41" t="s">
        <v>125</v>
      </c>
      <c r="P8" s="37" t="s">
        <v>59</v>
      </c>
      <c r="Q8" s="37">
        <f>Q3</f>
        <v>73.3</v>
      </c>
      <c r="R8" s="42">
        <v>7.7</v>
      </c>
      <c r="S8" s="43">
        <f t="shared" ref="S8:S11" si="21">IF(ISERROR(Q8/R8),"",Q8/R8)</f>
        <v>9.5194805194805188</v>
      </c>
      <c r="T8" s="43">
        <v>9.52</v>
      </c>
      <c r="U8" s="44"/>
      <c r="V8" s="37" t="s">
        <v>60</v>
      </c>
      <c r="W8" s="45">
        <v>42</v>
      </c>
      <c r="X8" s="45">
        <v>33</v>
      </c>
      <c r="Y8" s="45">
        <v>36</v>
      </c>
      <c r="Z8" s="42">
        <v>10.4</v>
      </c>
      <c r="AA8" s="46">
        <v>3</v>
      </c>
      <c r="AB8" s="47">
        <f t="shared" ref="AB8" si="22">IF(W8="","",W8*X8*Y8/1000000)</f>
        <v>4.9896000000000003E-2</v>
      </c>
      <c r="AC8" s="48">
        <f t="shared" ref="AC8:AC11" si="23">IF(AA8="","",65/AB8*AA8)</f>
        <v>3908.1289081289078</v>
      </c>
      <c r="AD8" s="49">
        <v>4000</v>
      </c>
      <c r="AE8" s="50">
        <f t="shared" ref="AE8:AE11" si="24">IF(ISERROR(AD8/AC8),"",AD8/AC8)</f>
        <v>1.0235076923076925</v>
      </c>
      <c r="AF8" s="37" t="s">
        <v>73</v>
      </c>
      <c r="AG8" s="51">
        <v>0.22800000000000001</v>
      </c>
      <c r="AH8" s="50">
        <f t="shared" ref="AH8:AH11" si="25">IF(ISERROR(S8*AG8),"",S8*AG8)</f>
        <v>2.1704415584415582</v>
      </c>
      <c r="AI8" s="50">
        <f t="shared" si="0"/>
        <v>12.71394925074925</v>
      </c>
      <c r="AJ8" s="52">
        <v>0</v>
      </c>
      <c r="AK8" s="50">
        <f t="shared" si="16"/>
        <v>0</v>
      </c>
      <c r="AL8" s="52">
        <v>0</v>
      </c>
      <c r="AM8" s="50">
        <f t="shared" si="17"/>
        <v>0</v>
      </c>
      <c r="AN8" s="52">
        <v>0</v>
      </c>
      <c r="AO8" s="50">
        <f t="shared" si="18"/>
        <v>0</v>
      </c>
      <c r="AP8" s="50">
        <v>0</v>
      </c>
      <c r="AQ8" s="49">
        <v>0</v>
      </c>
      <c r="AR8" s="52">
        <v>0</v>
      </c>
      <c r="AS8" s="50">
        <f t="shared" ref="AS8:AS11" si="26">IF(ISERROR(AW8*AR8),"",AW8*AR8)</f>
        <v>0</v>
      </c>
      <c r="AT8" s="50">
        <f t="shared" si="19"/>
        <v>0</v>
      </c>
      <c r="AU8" s="53">
        <f t="shared" ref="AU8:AU11" si="27">IF(ISERROR(AI8+AT8),"",AI8+AT8)</f>
        <v>12.71394925074925</v>
      </c>
      <c r="AV8" s="54">
        <f t="shared" ref="AV8:AV11" si="28">IF(ISERROR((AW8-AU8)/AW8),"",(AW8-AU8)/AW8)</f>
        <v>0</v>
      </c>
      <c r="AW8" s="53">
        <f t="shared" ref="AW8:AW11" si="29">AI8</f>
        <v>12.71394925074925</v>
      </c>
      <c r="AX8" s="50">
        <f t="shared" si="20"/>
        <v>34.4925</v>
      </c>
      <c r="AY8" s="50">
        <v>45.99</v>
      </c>
      <c r="AZ8" s="52">
        <v>0.25</v>
      </c>
      <c r="BA8" s="48"/>
    </row>
    <row r="9" spans="1:53" s="55" customFormat="1" ht="43.9" customHeight="1" x14ac:dyDescent="0.25">
      <c r="A9" s="36">
        <v>3</v>
      </c>
      <c r="B9" s="57"/>
      <c r="C9" s="37"/>
      <c r="D9" s="37" t="s">
        <v>61</v>
      </c>
      <c r="E9" s="37"/>
      <c r="F9" s="37" t="s">
        <v>54</v>
      </c>
      <c r="G9" s="38" t="s">
        <v>62</v>
      </c>
      <c r="H9" s="39" t="s">
        <v>85</v>
      </c>
      <c r="I9" s="37" t="s">
        <v>126</v>
      </c>
      <c r="J9" s="37" t="s">
        <v>127</v>
      </c>
      <c r="K9" s="37" t="s">
        <v>58</v>
      </c>
      <c r="L9" s="37" t="s">
        <v>128</v>
      </c>
      <c r="M9" s="37" t="s">
        <v>119</v>
      </c>
      <c r="N9" s="40" t="s">
        <v>129</v>
      </c>
      <c r="O9" s="41" t="s">
        <v>130</v>
      </c>
      <c r="P9" s="37" t="s">
        <v>59</v>
      </c>
      <c r="Q9" s="37">
        <f>Q4</f>
        <v>94</v>
      </c>
      <c r="R9" s="42">
        <v>7.7</v>
      </c>
      <c r="S9" s="43">
        <f t="shared" si="21"/>
        <v>12.207792207792208</v>
      </c>
      <c r="T9" s="43">
        <v>12.21</v>
      </c>
      <c r="U9" s="44"/>
      <c r="V9" s="37" t="s">
        <v>60</v>
      </c>
      <c r="W9" s="45">
        <v>42</v>
      </c>
      <c r="X9" s="45">
        <v>33</v>
      </c>
      <c r="Y9" s="45">
        <v>51</v>
      </c>
      <c r="Z9" s="42">
        <v>13.28</v>
      </c>
      <c r="AA9" s="46">
        <v>3</v>
      </c>
      <c r="AB9" s="47">
        <f>IF(W9="","",W9*X9*Y9/1000000)</f>
        <v>7.0685999999999999E-2</v>
      </c>
      <c r="AC9" s="48">
        <f t="shared" si="23"/>
        <v>2758.6792292674645</v>
      </c>
      <c r="AD9" s="49">
        <v>4000</v>
      </c>
      <c r="AE9" s="50">
        <f t="shared" si="24"/>
        <v>1.4499692307692309</v>
      </c>
      <c r="AF9" s="37" t="s">
        <v>67</v>
      </c>
      <c r="AG9" s="51">
        <v>0.22800000000000001</v>
      </c>
      <c r="AH9" s="50">
        <f t="shared" si="25"/>
        <v>2.7833766233766233</v>
      </c>
      <c r="AI9" s="50">
        <f t="shared" si="0"/>
        <v>16.443345854145853</v>
      </c>
      <c r="AJ9" s="52">
        <v>0</v>
      </c>
      <c r="AK9" s="50">
        <f t="shared" si="16"/>
        <v>0</v>
      </c>
      <c r="AL9" s="52">
        <v>0</v>
      </c>
      <c r="AM9" s="50">
        <f t="shared" si="17"/>
        <v>0</v>
      </c>
      <c r="AN9" s="52">
        <v>0</v>
      </c>
      <c r="AO9" s="50">
        <f t="shared" si="18"/>
        <v>0</v>
      </c>
      <c r="AP9" s="50">
        <v>0</v>
      </c>
      <c r="AQ9" s="49">
        <v>0</v>
      </c>
      <c r="AR9" s="52">
        <v>0</v>
      </c>
      <c r="AS9" s="50">
        <f t="shared" si="26"/>
        <v>0</v>
      </c>
      <c r="AT9" s="50">
        <f t="shared" si="19"/>
        <v>0</v>
      </c>
      <c r="AU9" s="53">
        <f t="shared" si="27"/>
        <v>16.443345854145853</v>
      </c>
      <c r="AV9" s="54">
        <f t="shared" si="28"/>
        <v>0</v>
      </c>
      <c r="AW9" s="53">
        <f t="shared" si="29"/>
        <v>16.443345854145853</v>
      </c>
      <c r="AX9" s="50">
        <f t="shared" si="20"/>
        <v>37.4925</v>
      </c>
      <c r="AY9" s="50">
        <v>49.99</v>
      </c>
      <c r="AZ9" s="52">
        <v>0.25</v>
      </c>
      <c r="BA9" s="48"/>
    </row>
    <row r="10" spans="1:53" s="55" customFormat="1" ht="43.9" customHeight="1" x14ac:dyDescent="0.25">
      <c r="A10" s="36">
        <v>4</v>
      </c>
      <c r="B10" s="57"/>
      <c r="C10" s="37"/>
      <c r="D10" s="37" t="s">
        <v>61</v>
      </c>
      <c r="E10" s="37"/>
      <c r="F10" s="37" t="s">
        <v>54</v>
      </c>
      <c r="G10" s="38" t="s">
        <v>131</v>
      </c>
      <c r="H10" s="39" t="s">
        <v>68</v>
      </c>
      <c r="I10" s="37" t="s">
        <v>104</v>
      </c>
      <c r="J10" s="37" t="s">
        <v>78</v>
      </c>
      <c r="K10" s="37" t="s">
        <v>132</v>
      </c>
      <c r="L10" s="37" t="s">
        <v>110</v>
      </c>
      <c r="M10" s="37" t="s">
        <v>133</v>
      </c>
      <c r="N10" s="40" t="s">
        <v>134</v>
      </c>
      <c r="O10" s="41" t="s">
        <v>135</v>
      </c>
      <c r="P10" s="37" t="s">
        <v>59</v>
      </c>
      <c r="Q10" s="37">
        <f>Q5</f>
        <v>99</v>
      </c>
      <c r="R10" s="42">
        <v>7.7</v>
      </c>
      <c r="S10" s="43">
        <f t="shared" si="21"/>
        <v>12.857142857142858</v>
      </c>
      <c r="T10" s="43">
        <v>12.86</v>
      </c>
      <c r="U10" s="44"/>
      <c r="V10" s="37" t="s">
        <v>60</v>
      </c>
      <c r="W10" s="45">
        <v>42</v>
      </c>
      <c r="X10" s="45">
        <v>33</v>
      </c>
      <c r="Y10" s="45">
        <v>51</v>
      </c>
      <c r="Z10" s="42">
        <v>14.48</v>
      </c>
      <c r="AA10" s="46">
        <v>3</v>
      </c>
      <c r="AB10" s="47">
        <f t="shared" ref="AB10:AB11" si="30">IF(W10="","",W10*X10*Y10/1000000)</f>
        <v>7.0685999999999999E-2</v>
      </c>
      <c r="AC10" s="48">
        <f t="shared" si="23"/>
        <v>2758.6792292674645</v>
      </c>
      <c r="AD10" s="49">
        <v>4000</v>
      </c>
      <c r="AE10" s="50">
        <f t="shared" si="24"/>
        <v>1.4499692307692309</v>
      </c>
      <c r="AF10" s="37" t="s">
        <v>117</v>
      </c>
      <c r="AG10" s="51">
        <v>0.22800000000000001</v>
      </c>
      <c r="AH10" s="50">
        <f t="shared" si="25"/>
        <v>2.9314285714285715</v>
      </c>
      <c r="AI10" s="50">
        <f t="shared" si="0"/>
        <v>17.241397802197802</v>
      </c>
      <c r="AJ10" s="52">
        <v>0</v>
      </c>
      <c r="AK10" s="50">
        <f t="shared" si="16"/>
        <v>0</v>
      </c>
      <c r="AL10" s="52">
        <v>0</v>
      </c>
      <c r="AM10" s="50">
        <f t="shared" si="17"/>
        <v>0</v>
      </c>
      <c r="AN10" s="52">
        <v>0</v>
      </c>
      <c r="AO10" s="50">
        <f t="shared" si="18"/>
        <v>0</v>
      </c>
      <c r="AP10" s="50">
        <v>0</v>
      </c>
      <c r="AQ10" s="49">
        <v>0</v>
      </c>
      <c r="AR10" s="52">
        <v>0</v>
      </c>
      <c r="AS10" s="50">
        <f t="shared" si="26"/>
        <v>0</v>
      </c>
      <c r="AT10" s="50">
        <f t="shared" si="19"/>
        <v>0</v>
      </c>
      <c r="AU10" s="53">
        <f t="shared" si="27"/>
        <v>17.241397802197802</v>
      </c>
      <c r="AV10" s="54">
        <f t="shared" si="28"/>
        <v>0</v>
      </c>
      <c r="AW10" s="53">
        <f t="shared" si="29"/>
        <v>17.241397802197802</v>
      </c>
      <c r="AX10" s="50">
        <f>IF(ISERROR(AY10*(1-AZ10)),"",AY10*(1-AZ10))</f>
        <v>41.2425</v>
      </c>
      <c r="AY10" s="50">
        <v>54.99</v>
      </c>
      <c r="AZ10" s="52">
        <v>0.25</v>
      </c>
      <c r="BA10" s="48"/>
    </row>
    <row r="11" spans="1:53" s="55" customFormat="1" ht="43.15" customHeight="1" x14ac:dyDescent="0.25">
      <c r="A11" s="36">
        <v>5</v>
      </c>
      <c r="B11" s="58"/>
      <c r="C11" s="37"/>
      <c r="D11" s="37" t="s">
        <v>61</v>
      </c>
      <c r="E11" s="37"/>
      <c r="F11" s="37" t="s">
        <v>54</v>
      </c>
      <c r="G11" s="38" t="s">
        <v>62</v>
      </c>
      <c r="H11" s="39" t="s">
        <v>85</v>
      </c>
      <c r="I11" s="37" t="s">
        <v>126</v>
      </c>
      <c r="J11" s="37" t="s">
        <v>65</v>
      </c>
      <c r="K11" s="37" t="s">
        <v>58</v>
      </c>
      <c r="L11" s="37" t="s">
        <v>114</v>
      </c>
      <c r="M11" s="37" t="s">
        <v>133</v>
      </c>
      <c r="N11" s="40" t="s">
        <v>136</v>
      </c>
      <c r="O11" s="41" t="s">
        <v>137</v>
      </c>
      <c r="P11" s="37" t="s">
        <v>59</v>
      </c>
      <c r="Q11" s="37">
        <f>Q6</f>
        <v>117.6</v>
      </c>
      <c r="R11" s="42">
        <v>7.7</v>
      </c>
      <c r="S11" s="43">
        <f t="shared" si="21"/>
        <v>15.272727272727272</v>
      </c>
      <c r="T11" s="43">
        <v>15.27</v>
      </c>
      <c r="U11" s="44"/>
      <c r="V11" s="37" t="s">
        <v>60</v>
      </c>
      <c r="W11" s="45">
        <v>42</v>
      </c>
      <c r="X11" s="45">
        <v>33</v>
      </c>
      <c r="Y11" s="45">
        <v>57</v>
      </c>
      <c r="Z11" s="42">
        <v>15.22</v>
      </c>
      <c r="AA11" s="46">
        <v>3</v>
      </c>
      <c r="AB11" s="47">
        <f t="shared" si="30"/>
        <v>7.9002000000000003E-2</v>
      </c>
      <c r="AC11" s="48">
        <f t="shared" si="23"/>
        <v>2468.2919419761524</v>
      </c>
      <c r="AD11" s="49">
        <v>4000</v>
      </c>
      <c r="AE11" s="50">
        <f t="shared" si="24"/>
        <v>1.6205538461538462</v>
      </c>
      <c r="AF11" s="37" t="s">
        <v>117</v>
      </c>
      <c r="AG11" s="51">
        <v>0.22800000000000001</v>
      </c>
      <c r="AH11" s="50">
        <f t="shared" si="25"/>
        <v>3.482181818181818</v>
      </c>
      <c r="AI11" s="50">
        <f t="shared" si="0"/>
        <v>20.372735664335664</v>
      </c>
      <c r="AJ11" s="52">
        <v>0</v>
      </c>
      <c r="AK11" s="50">
        <f t="shared" si="16"/>
        <v>0</v>
      </c>
      <c r="AL11" s="52">
        <v>0</v>
      </c>
      <c r="AM11" s="50">
        <f t="shared" si="17"/>
        <v>0</v>
      </c>
      <c r="AN11" s="52">
        <v>0</v>
      </c>
      <c r="AO11" s="50">
        <f t="shared" si="18"/>
        <v>0</v>
      </c>
      <c r="AP11" s="50">
        <v>0</v>
      </c>
      <c r="AQ11" s="49">
        <v>0</v>
      </c>
      <c r="AR11" s="52">
        <v>0</v>
      </c>
      <c r="AS11" s="50">
        <f t="shared" si="26"/>
        <v>0</v>
      </c>
      <c r="AT11" s="50">
        <f t="shared" si="19"/>
        <v>0</v>
      </c>
      <c r="AU11" s="53">
        <f t="shared" si="27"/>
        <v>20.372735664335664</v>
      </c>
      <c r="AV11" s="54">
        <f t="shared" si="28"/>
        <v>0</v>
      </c>
      <c r="AW11" s="53">
        <f t="shared" si="29"/>
        <v>20.372735664335664</v>
      </c>
      <c r="AX11" s="50">
        <f>IF(ISERROR(AY11*(1-AZ11)),"",AY11*(1-AZ11))</f>
        <v>48.742499999999993</v>
      </c>
      <c r="AY11" s="50">
        <v>64.989999999999995</v>
      </c>
      <c r="AZ11" s="52">
        <v>0.25</v>
      </c>
      <c r="BA11" s="48"/>
    </row>
    <row r="12" spans="1:53" s="55" customFormat="1" ht="48.6" customHeight="1" x14ac:dyDescent="0.25">
      <c r="A12" s="36">
        <v>1</v>
      </c>
      <c r="B12" s="56"/>
      <c r="C12" s="37"/>
      <c r="D12" s="37" t="s">
        <v>75</v>
      </c>
      <c r="E12" s="37"/>
      <c r="F12" s="37" t="s">
        <v>54</v>
      </c>
      <c r="G12" s="38" t="s">
        <v>76</v>
      </c>
      <c r="H12" s="39" t="s">
        <v>63</v>
      </c>
      <c r="I12" s="37" t="s">
        <v>56</v>
      </c>
      <c r="J12" s="37" t="s">
        <v>127</v>
      </c>
      <c r="K12" s="37" t="s">
        <v>58</v>
      </c>
      <c r="L12" s="37" t="s">
        <v>138</v>
      </c>
      <c r="M12" s="37" t="s">
        <v>139</v>
      </c>
      <c r="N12" s="40" t="s">
        <v>140</v>
      </c>
      <c r="O12" s="41" t="s">
        <v>141</v>
      </c>
      <c r="P12" s="37" t="s">
        <v>59</v>
      </c>
      <c r="Q12" s="37">
        <f>Q2</f>
        <v>74</v>
      </c>
      <c r="R12" s="42">
        <v>7.7</v>
      </c>
      <c r="S12" s="43">
        <f>IF(ISERROR(Q12/R12),"",Q12/R12)</f>
        <v>9.6103896103896105</v>
      </c>
      <c r="T12" s="43">
        <v>9.61</v>
      </c>
      <c r="U12" s="44"/>
      <c r="V12" s="37" t="s">
        <v>60</v>
      </c>
      <c r="W12" s="45">
        <v>42</v>
      </c>
      <c r="X12" s="45">
        <v>33</v>
      </c>
      <c r="Y12" s="45">
        <v>36</v>
      </c>
      <c r="Z12" s="42">
        <v>10.4</v>
      </c>
      <c r="AA12" s="46">
        <v>3</v>
      </c>
      <c r="AB12" s="47">
        <f>IF(W12="","",W12*X12*Y12/1000000)</f>
        <v>4.9896000000000003E-2</v>
      </c>
      <c r="AC12" s="48">
        <f>IF(AA12="","",65/AB12*AA12)</f>
        <v>3908.1289081289078</v>
      </c>
      <c r="AD12" s="49">
        <v>4000</v>
      </c>
      <c r="AE12" s="50">
        <f>IF(ISERROR(AD12/AC12),"",AD12/AC12)</f>
        <v>1.0235076923076925</v>
      </c>
      <c r="AF12" s="37" t="s">
        <v>67</v>
      </c>
      <c r="AG12" s="51">
        <v>0.22800000000000001</v>
      </c>
      <c r="AH12" s="50">
        <f>IF(ISERROR(S12*AG12),"",S12*AG12)</f>
        <v>2.1911688311688313</v>
      </c>
      <c r="AI12" s="50">
        <f t="shared" si="0"/>
        <v>12.824676523476523</v>
      </c>
      <c r="AJ12" s="52">
        <v>0</v>
      </c>
      <c r="AK12" s="50">
        <f t="shared" ref="AK12:AK16" si="31">IF(ISERROR(AW12*AJ12),"",AW12*AJ12)</f>
        <v>0</v>
      </c>
      <c r="AL12" s="52">
        <v>0</v>
      </c>
      <c r="AM12" s="50">
        <f t="shared" ref="AM12:AM16" si="32">IF(ISERROR(AW12*AL12),"",AW12*AL12)</f>
        <v>0</v>
      </c>
      <c r="AN12" s="52">
        <v>0</v>
      </c>
      <c r="AO12" s="50">
        <f t="shared" ref="AO12:AO16" si="33">IF(ISERROR(AW12*AN12),"",AW12*AN12)</f>
        <v>0</v>
      </c>
      <c r="AP12" s="50">
        <v>0</v>
      </c>
      <c r="AQ12" s="49">
        <v>0</v>
      </c>
      <c r="AR12" s="52">
        <v>0</v>
      </c>
      <c r="AS12" s="50">
        <f>IF(ISERROR(AW12*AR12),"",AW12*AR12)</f>
        <v>0</v>
      </c>
      <c r="AT12" s="50">
        <f t="shared" ref="AT12:AT16" si="34">IF(ISERROR(AK12+AM12+AO12+AP12+AS12),"",AK12+AM12+AO12+AP12+AS12)</f>
        <v>0</v>
      </c>
      <c r="AU12" s="53">
        <f>AI12+AT12</f>
        <v>12.824676523476523</v>
      </c>
      <c r="AV12" s="54">
        <f>IF(ISERROR((AW12-AU12)/AW12),"",(AW12-AU12)/AW12)</f>
        <v>0</v>
      </c>
      <c r="AW12" s="53">
        <f>AI12</f>
        <v>12.824676523476523</v>
      </c>
      <c r="AX12" s="50">
        <f t="shared" ref="AX12:AX14" si="35">IF(ISERROR(AY12*(1-AZ12)),"",AY12*(1-AZ12))</f>
        <v>34.4925</v>
      </c>
      <c r="AY12" s="50">
        <v>45.99</v>
      </c>
      <c r="AZ12" s="52">
        <v>0.25</v>
      </c>
      <c r="BA12" s="48"/>
    </row>
    <row r="13" spans="1:53" s="55" customFormat="1" ht="43.9" customHeight="1" x14ac:dyDescent="0.25">
      <c r="A13" s="36">
        <v>2</v>
      </c>
      <c r="B13" s="57"/>
      <c r="C13" s="37"/>
      <c r="D13" s="37" t="s">
        <v>61</v>
      </c>
      <c r="E13" s="37"/>
      <c r="F13" s="37" t="s">
        <v>54</v>
      </c>
      <c r="G13" s="38" t="s">
        <v>109</v>
      </c>
      <c r="H13" s="39" t="s">
        <v>63</v>
      </c>
      <c r="I13" s="37" t="s">
        <v>77</v>
      </c>
      <c r="J13" s="37" t="s">
        <v>78</v>
      </c>
      <c r="K13" s="37" t="s">
        <v>58</v>
      </c>
      <c r="L13" s="37" t="s">
        <v>122</v>
      </c>
      <c r="M13" s="37" t="s">
        <v>142</v>
      </c>
      <c r="N13" s="40" t="s">
        <v>143</v>
      </c>
      <c r="O13" s="41" t="s">
        <v>144</v>
      </c>
      <c r="P13" s="37" t="s">
        <v>59</v>
      </c>
      <c r="Q13" s="37">
        <f>Q3</f>
        <v>73.3</v>
      </c>
      <c r="R13" s="42">
        <v>7.7</v>
      </c>
      <c r="S13" s="43">
        <f t="shared" ref="S13:S16" si="36">IF(ISERROR(Q13/R13),"",Q13/R13)</f>
        <v>9.5194805194805188</v>
      </c>
      <c r="T13" s="43">
        <v>9.52</v>
      </c>
      <c r="U13" s="44"/>
      <c r="V13" s="37" t="s">
        <v>60</v>
      </c>
      <c r="W13" s="45">
        <v>42</v>
      </c>
      <c r="X13" s="45">
        <v>33</v>
      </c>
      <c r="Y13" s="45">
        <v>36</v>
      </c>
      <c r="Z13" s="42">
        <v>10.4</v>
      </c>
      <c r="AA13" s="46">
        <v>3</v>
      </c>
      <c r="AB13" s="47">
        <f t="shared" ref="AB13" si="37">IF(W13="","",W13*X13*Y13/1000000)</f>
        <v>4.9896000000000003E-2</v>
      </c>
      <c r="AC13" s="48">
        <f t="shared" ref="AC13:AC16" si="38">IF(AA13="","",65/AB13*AA13)</f>
        <v>3908.1289081289078</v>
      </c>
      <c r="AD13" s="49">
        <v>4000</v>
      </c>
      <c r="AE13" s="50">
        <f t="shared" ref="AE13:AE16" si="39">IF(ISERROR(AD13/AC13),"",AD13/AC13)</f>
        <v>1.0235076923076925</v>
      </c>
      <c r="AF13" s="37" t="s">
        <v>67</v>
      </c>
      <c r="AG13" s="51">
        <v>0.22800000000000001</v>
      </c>
      <c r="AH13" s="50">
        <f t="shared" ref="AH13:AH16" si="40">IF(ISERROR(S13*AG13),"",S13*AG13)</f>
        <v>2.1704415584415582</v>
      </c>
      <c r="AI13" s="50">
        <f t="shared" si="0"/>
        <v>12.71394925074925</v>
      </c>
      <c r="AJ13" s="52">
        <v>0</v>
      </c>
      <c r="AK13" s="50">
        <f t="shared" si="31"/>
        <v>0</v>
      </c>
      <c r="AL13" s="52">
        <v>0</v>
      </c>
      <c r="AM13" s="50">
        <f t="shared" si="32"/>
        <v>0</v>
      </c>
      <c r="AN13" s="52">
        <v>0</v>
      </c>
      <c r="AO13" s="50">
        <f t="shared" si="33"/>
        <v>0</v>
      </c>
      <c r="AP13" s="50">
        <v>0</v>
      </c>
      <c r="AQ13" s="49">
        <v>0</v>
      </c>
      <c r="AR13" s="52">
        <v>0</v>
      </c>
      <c r="AS13" s="50">
        <f t="shared" ref="AS13:AS16" si="41">IF(ISERROR(AW13*AR13),"",AW13*AR13)</f>
        <v>0</v>
      </c>
      <c r="AT13" s="50">
        <f t="shared" si="34"/>
        <v>0</v>
      </c>
      <c r="AU13" s="53">
        <f t="shared" ref="AU13:AU16" si="42">IF(ISERROR(AI13+AT13),"",AI13+AT13)</f>
        <v>12.71394925074925</v>
      </c>
      <c r="AV13" s="54">
        <f t="shared" ref="AV13:AV16" si="43">IF(ISERROR((AW13-AU13)/AW13),"",(AW13-AU13)/AW13)</f>
        <v>0</v>
      </c>
      <c r="AW13" s="53">
        <f t="shared" ref="AW13:AW16" si="44">AI13</f>
        <v>12.71394925074925</v>
      </c>
      <c r="AX13" s="50">
        <f t="shared" si="35"/>
        <v>34.4925</v>
      </c>
      <c r="AY13" s="50">
        <v>45.99</v>
      </c>
      <c r="AZ13" s="52">
        <v>0.25</v>
      </c>
      <c r="BA13" s="48"/>
    </row>
    <row r="14" spans="1:53" s="55" customFormat="1" ht="43.9" customHeight="1" x14ac:dyDescent="0.25">
      <c r="A14" s="36">
        <v>3</v>
      </c>
      <c r="B14" s="57"/>
      <c r="C14" s="37"/>
      <c r="D14" s="37" t="s">
        <v>61</v>
      </c>
      <c r="E14" s="37"/>
      <c r="F14" s="37" t="s">
        <v>54</v>
      </c>
      <c r="G14" s="38" t="s">
        <v>131</v>
      </c>
      <c r="H14" s="39" t="s">
        <v>85</v>
      </c>
      <c r="I14" s="37" t="s">
        <v>72</v>
      </c>
      <c r="J14" s="37" t="s">
        <v>57</v>
      </c>
      <c r="K14" s="37" t="s">
        <v>58</v>
      </c>
      <c r="L14" s="37" t="s">
        <v>106</v>
      </c>
      <c r="M14" s="37" t="s">
        <v>145</v>
      </c>
      <c r="N14" s="40" t="s">
        <v>146</v>
      </c>
      <c r="O14" s="41" t="s">
        <v>147</v>
      </c>
      <c r="P14" s="37" t="s">
        <v>59</v>
      </c>
      <c r="Q14" s="37">
        <f>Q4</f>
        <v>94</v>
      </c>
      <c r="R14" s="42">
        <v>7.7</v>
      </c>
      <c r="S14" s="43">
        <f t="shared" si="36"/>
        <v>12.207792207792208</v>
      </c>
      <c r="T14" s="43">
        <v>12.21</v>
      </c>
      <c r="U14" s="44"/>
      <c r="V14" s="37" t="s">
        <v>60</v>
      </c>
      <c r="W14" s="45">
        <v>42</v>
      </c>
      <c r="X14" s="45">
        <v>33</v>
      </c>
      <c r="Y14" s="45">
        <v>51</v>
      </c>
      <c r="Z14" s="42">
        <v>13.28</v>
      </c>
      <c r="AA14" s="46">
        <v>3</v>
      </c>
      <c r="AB14" s="47">
        <f>IF(W14="","",W14*X14*Y14/1000000)</f>
        <v>7.0685999999999999E-2</v>
      </c>
      <c r="AC14" s="48">
        <f t="shared" si="38"/>
        <v>2758.6792292674645</v>
      </c>
      <c r="AD14" s="49">
        <v>4000</v>
      </c>
      <c r="AE14" s="50">
        <f t="shared" si="39"/>
        <v>1.4499692307692309</v>
      </c>
      <c r="AF14" s="37" t="s">
        <v>73</v>
      </c>
      <c r="AG14" s="51">
        <v>0.22800000000000001</v>
      </c>
      <c r="AH14" s="50">
        <f t="shared" si="40"/>
        <v>2.7833766233766233</v>
      </c>
      <c r="AI14" s="50">
        <f t="shared" si="0"/>
        <v>16.443345854145853</v>
      </c>
      <c r="AJ14" s="52">
        <v>0</v>
      </c>
      <c r="AK14" s="50">
        <f t="shared" si="31"/>
        <v>0</v>
      </c>
      <c r="AL14" s="52">
        <v>0</v>
      </c>
      <c r="AM14" s="50">
        <f t="shared" si="32"/>
        <v>0</v>
      </c>
      <c r="AN14" s="52">
        <v>0</v>
      </c>
      <c r="AO14" s="50">
        <f t="shared" si="33"/>
        <v>0</v>
      </c>
      <c r="AP14" s="50">
        <v>0</v>
      </c>
      <c r="AQ14" s="49">
        <v>0</v>
      </c>
      <c r="AR14" s="52">
        <v>0</v>
      </c>
      <c r="AS14" s="50">
        <f t="shared" si="41"/>
        <v>0</v>
      </c>
      <c r="AT14" s="50">
        <f t="shared" si="34"/>
        <v>0</v>
      </c>
      <c r="AU14" s="53">
        <f t="shared" si="42"/>
        <v>16.443345854145853</v>
      </c>
      <c r="AV14" s="54">
        <f t="shared" si="43"/>
        <v>0</v>
      </c>
      <c r="AW14" s="53">
        <f t="shared" si="44"/>
        <v>16.443345854145853</v>
      </c>
      <c r="AX14" s="50">
        <f t="shared" si="35"/>
        <v>37.4925</v>
      </c>
      <c r="AY14" s="50">
        <v>49.99</v>
      </c>
      <c r="AZ14" s="52">
        <v>0.25</v>
      </c>
      <c r="BA14" s="48"/>
    </row>
    <row r="15" spans="1:53" s="55" customFormat="1" ht="43.9" customHeight="1" x14ac:dyDescent="0.25">
      <c r="A15" s="36">
        <v>4</v>
      </c>
      <c r="B15" s="57"/>
      <c r="C15" s="37"/>
      <c r="D15" s="37" t="s">
        <v>61</v>
      </c>
      <c r="E15" s="37"/>
      <c r="F15" s="37" t="s">
        <v>54</v>
      </c>
      <c r="G15" s="38" t="s">
        <v>109</v>
      </c>
      <c r="H15" s="39" t="s">
        <v>85</v>
      </c>
      <c r="I15" s="37" t="s">
        <v>148</v>
      </c>
      <c r="J15" s="37" t="s">
        <v>78</v>
      </c>
      <c r="K15" s="37" t="s">
        <v>58</v>
      </c>
      <c r="L15" s="37" t="s">
        <v>149</v>
      </c>
      <c r="M15" s="37" t="s">
        <v>142</v>
      </c>
      <c r="N15" s="40" t="s">
        <v>150</v>
      </c>
      <c r="O15" s="41" t="s">
        <v>151</v>
      </c>
      <c r="P15" s="37" t="s">
        <v>59</v>
      </c>
      <c r="Q15" s="37">
        <f>Q5</f>
        <v>99</v>
      </c>
      <c r="R15" s="42">
        <v>7.7</v>
      </c>
      <c r="S15" s="43">
        <f t="shared" si="36"/>
        <v>12.857142857142858</v>
      </c>
      <c r="T15" s="43">
        <v>12.86</v>
      </c>
      <c r="U15" s="44"/>
      <c r="V15" s="37" t="s">
        <v>60</v>
      </c>
      <c r="W15" s="45">
        <v>42</v>
      </c>
      <c r="X15" s="45">
        <v>33</v>
      </c>
      <c r="Y15" s="45">
        <v>51</v>
      </c>
      <c r="Z15" s="42">
        <v>14.48</v>
      </c>
      <c r="AA15" s="46">
        <v>3</v>
      </c>
      <c r="AB15" s="47">
        <f t="shared" ref="AB15:AB16" si="45">IF(W15="","",W15*X15*Y15/1000000)</f>
        <v>7.0685999999999999E-2</v>
      </c>
      <c r="AC15" s="48">
        <f t="shared" si="38"/>
        <v>2758.6792292674645</v>
      </c>
      <c r="AD15" s="49">
        <v>4000</v>
      </c>
      <c r="AE15" s="50">
        <f t="shared" si="39"/>
        <v>1.4499692307692309</v>
      </c>
      <c r="AF15" s="37" t="s">
        <v>73</v>
      </c>
      <c r="AG15" s="51">
        <v>0.22800000000000001</v>
      </c>
      <c r="AH15" s="50">
        <f t="shared" si="40"/>
        <v>2.9314285714285715</v>
      </c>
      <c r="AI15" s="50">
        <f t="shared" si="0"/>
        <v>17.241397802197802</v>
      </c>
      <c r="AJ15" s="52">
        <v>0</v>
      </c>
      <c r="AK15" s="50">
        <f t="shared" si="31"/>
        <v>0</v>
      </c>
      <c r="AL15" s="52">
        <v>0</v>
      </c>
      <c r="AM15" s="50">
        <f t="shared" si="32"/>
        <v>0</v>
      </c>
      <c r="AN15" s="52">
        <v>0</v>
      </c>
      <c r="AO15" s="50">
        <f t="shared" si="33"/>
        <v>0</v>
      </c>
      <c r="AP15" s="50">
        <v>0</v>
      </c>
      <c r="AQ15" s="49">
        <v>0</v>
      </c>
      <c r="AR15" s="52">
        <v>0</v>
      </c>
      <c r="AS15" s="50">
        <f t="shared" si="41"/>
        <v>0</v>
      </c>
      <c r="AT15" s="50">
        <f t="shared" si="34"/>
        <v>0</v>
      </c>
      <c r="AU15" s="53">
        <f t="shared" si="42"/>
        <v>17.241397802197802</v>
      </c>
      <c r="AV15" s="54">
        <f t="shared" si="43"/>
        <v>0</v>
      </c>
      <c r="AW15" s="53">
        <f t="shared" si="44"/>
        <v>17.241397802197802</v>
      </c>
      <c r="AX15" s="50">
        <f>IF(ISERROR(AY15*(1-AZ15)),"",AY15*(1-AZ15))</f>
        <v>41.2425</v>
      </c>
      <c r="AY15" s="50">
        <v>54.99</v>
      </c>
      <c r="AZ15" s="52">
        <v>0.25</v>
      </c>
      <c r="BA15" s="48"/>
    </row>
    <row r="16" spans="1:53" s="55" customFormat="1" ht="43.15" customHeight="1" x14ac:dyDescent="0.25">
      <c r="A16" s="36">
        <v>5</v>
      </c>
      <c r="B16" s="58"/>
      <c r="C16" s="37"/>
      <c r="D16" s="37" t="s">
        <v>61</v>
      </c>
      <c r="E16" s="37"/>
      <c r="F16" s="37" t="s">
        <v>54</v>
      </c>
      <c r="G16" s="38" t="s">
        <v>76</v>
      </c>
      <c r="H16" s="39" t="s">
        <v>85</v>
      </c>
      <c r="I16" s="37" t="s">
        <v>104</v>
      </c>
      <c r="J16" s="37" t="s">
        <v>57</v>
      </c>
      <c r="K16" s="37" t="s">
        <v>58</v>
      </c>
      <c r="L16" s="37" t="s">
        <v>152</v>
      </c>
      <c r="M16" s="37" t="s">
        <v>145</v>
      </c>
      <c r="N16" s="40" t="s">
        <v>153</v>
      </c>
      <c r="O16" s="41" t="s">
        <v>154</v>
      </c>
      <c r="P16" s="37" t="s">
        <v>59</v>
      </c>
      <c r="Q16" s="37">
        <f>Q6</f>
        <v>117.6</v>
      </c>
      <c r="R16" s="42">
        <v>7.7</v>
      </c>
      <c r="S16" s="43">
        <f t="shared" si="36"/>
        <v>15.272727272727272</v>
      </c>
      <c r="T16" s="43">
        <v>15.27</v>
      </c>
      <c r="U16" s="44"/>
      <c r="V16" s="37" t="s">
        <v>60</v>
      </c>
      <c r="W16" s="45">
        <v>42</v>
      </c>
      <c r="X16" s="45">
        <v>33</v>
      </c>
      <c r="Y16" s="45">
        <v>57</v>
      </c>
      <c r="Z16" s="42">
        <v>15.22</v>
      </c>
      <c r="AA16" s="46">
        <v>3</v>
      </c>
      <c r="AB16" s="47">
        <f t="shared" si="45"/>
        <v>7.9002000000000003E-2</v>
      </c>
      <c r="AC16" s="48">
        <f t="shared" si="38"/>
        <v>2468.2919419761524</v>
      </c>
      <c r="AD16" s="49">
        <v>4000</v>
      </c>
      <c r="AE16" s="50">
        <f t="shared" si="39"/>
        <v>1.6205538461538462</v>
      </c>
      <c r="AF16" s="37" t="s">
        <v>117</v>
      </c>
      <c r="AG16" s="51">
        <v>0.22800000000000001</v>
      </c>
      <c r="AH16" s="50">
        <f t="shared" si="40"/>
        <v>3.482181818181818</v>
      </c>
      <c r="AI16" s="50">
        <f t="shared" si="0"/>
        <v>20.372735664335664</v>
      </c>
      <c r="AJ16" s="52">
        <v>0</v>
      </c>
      <c r="AK16" s="50">
        <f t="shared" si="31"/>
        <v>0</v>
      </c>
      <c r="AL16" s="52">
        <v>0</v>
      </c>
      <c r="AM16" s="50">
        <f t="shared" si="32"/>
        <v>0</v>
      </c>
      <c r="AN16" s="52">
        <v>0</v>
      </c>
      <c r="AO16" s="50">
        <f t="shared" si="33"/>
        <v>0</v>
      </c>
      <c r="AP16" s="50">
        <v>0</v>
      </c>
      <c r="AQ16" s="49">
        <v>0</v>
      </c>
      <c r="AR16" s="52">
        <v>0</v>
      </c>
      <c r="AS16" s="50">
        <f t="shared" si="41"/>
        <v>0</v>
      </c>
      <c r="AT16" s="50">
        <f t="shared" si="34"/>
        <v>0</v>
      </c>
      <c r="AU16" s="53">
        <f t="shared" si="42"/>
        <v>20.372735664335664</v>
      </c>
      <c r="AV16" s="54">
        <f t="shared" si="43"/>
        <v>0</v>
      </c>
      <c r="AW16" s="53">
        <f t="shared" si="44"/>
        <v>20.372735664335664</v>
      </c>
      <c r="AX16" s="50">
        <f>IF(ISERROR(AY16*(1-AZ16)),"",AY16*(1-AZ16))</f>
        <v>48.742499999999993</v>
      </c>
      <c r="AY16" s="50">
        <v>64.989999999999995</v>
      </c>
      <c r="AZ16" s="52">
        <v>0.25</v>
      </c>
      <c r="BA16" s="48"/>
    </row>
    <row r="17" spans="1:53" s="55" customFormat="1" ht="48.6" customHeight="1" x14ac:dyDescent="0.25">
      <c r="A17" s="36">
        <v>1</v>
      </c>
      <c r="B17" s="56"/>
      <c r="C17" s="37" t="s">
        <v>155</v>
      </c>
      <c r="D17" s="37" t="s">
        <v>75</v>
      </c>
      <c r="E17" s="37"/>
      <c r="F17" s="37" t="s">
        <v>54</v>
      </c>
      <c r="G17" s="38" t="s">
        <v>156</v>
      </c>
      <c r="H17" s="39" t="s">
        <v>90</v>
      </c>
      <c r="I17" s="37" t="s">
        <v>64</v>
      </c>
      <c r="J17" s="37" t="s">
        <v>78</v>
      </c>
      <c r="K17" s="37" t="s">
        <v>58</v>
      </c>
      <c r="L17" s="37" t="s">
        <v>157</v>
      </c>
      <c r="M17" s="37" t="s">
        <v>158</v>
      </c>
      <c r="N17" s="40" t="s">
        <v>159</v>
      </c>
      <c r="O17" s="41" t="s">
        <v>160</v>
      </c>
      <c r="P17" s="37" t="s">
        <v>59</v>
      </c>
      <c r="Q17" s="37">
        <f>'[1]Factory cost'!E39</f>
        <v>76.5</v>
      </c>
      <c r="R17" s="42">
        <v>7.7</v>
      </c>
      <c r="S17" s="43">
        <f>IF(ISERROR(Q17/R17),"",Q17/R17)</f>
        <v>9.9350649350649345</v>
      </c>
      <c r="T17" s="43">
        <v>9.94</v>
      </c>
      <c r="U17" s="44"/>
      <c r="V17" s="37" t="s">
        <v>60</v>
      </c>
      <c r="W17" s="45">
        <v>42</v>
      </c>
      <c r="X17" s="45">
        <v>33</v>
      </c>
      <c r="Y17" s="45">
        <v>36</v>
      </c>
      <c r="Z17" s="42">
        <v>10.4</v>
      </c>
      <c r="AA17" s="46">
        <v>3</v>
      </c>
      <c r="AB17" s="47">
        <f>IF(W17="","",W17*X17*Y17/1000000)</f>
        <v>4.9896000000000003E-2</v>
      </c>
      <c r="AC17" s="48">
        <f>IF(AA17="","",65/AB17*AA17)</f>
        <v>3908.1289081289078</v>
      </c>
      <c r="AD17" s="49">
        <v>4000</v>
      </c>
      <c r="AE17" s="50">
        <f>IF(ISERROR(AD17/AC17),"",AD17/AC17)</f>
        <v>1.0235076923076925</v>
      </c>
      <c r="AF17" s="37" t="s">
        <v>71</v>
      </c>
      <c r="AG17" s="51">
        <v>0.22800000000000001</v>
      </c>
      <c r="AH17" s="50">
        <f>IF(ISERROR(S17*AG17),"",S17*AG17)</f>
        <v>2.2651948051948052</v>
      </c>
      <c r="AI17" s="50">
        <f t="shared" si="0"/>
        <v>13.228702497502496</v>
      </c>
      <c r="AJ17" s="52">
        <v>0</v>
      </c>
      <c r="AK17" s="50">
        <f t="shared" ref="AK17:AK21" si="46">IF(ISERROR(AW17*AJ17),"",AW17*AJ17)</f>
        <v>0</v>
      </c>
      <c r="AL17" s="52">
        <v>0</v>
      </c>
      <c r="AM17" s="50">
        <f t="shared" ref="AM17:AM21" si="47">IF(ISERROR(AW17*AL17),"",AW17*AL17)</f>
        <v>0</v>
      </c>
      <c r="AN17" s="52">
        <v>0</v>
      </c>
      <c r="AO17" s="50">
        <f t="shared" ref="AO17:AO21" si="48">IF(ISERROR(AW17*AN17),"",AW17*AN17)</f>
        <v>0</v>
      </c>
      <c r="AP17" s="50">
        <v>0</v>
      </c>
      <c r="AQ17" s="49">
        <v>0</v>
      </c>
      <c r="AR17" s="52">
        <v>0</v>
      </c>
      <c r="AS17" s="50">
        <f>IF(ISERROR(AW17*AR17),"",AW17*AR17)</f>
        <v>0</v>
      </c>
      <c r="AT17" s="50">
        <f t="shared" ref="AT17:AT21" si="49">IF(ISERROR(AK17+AM17+AO17+AP17+AS17),"",AK17+AM17+AO17+AP17+AS17)</f>
        <v>0</v>
      </c>
      <c r="AU17" s="53">
        <f>AI17+AT17</f>
        <v>13.228702497502496</v>
      </c>
      <c r="AV17" s="54">
        <f>IF(ISERROR((AW17-AU17)/AW17),"",(AW17-AU17)/AW17)</f>
        <v>0</v>
      </c>
      <c r="AW17" s="53">
        <f>AI17</f>
        <v>13.228702497502496</v>
      </c>
      <c r="AX17" s="50">
        <f t="shared" ref="AX17:AX19" si="50">IF(ISERROR(AY17*(1-AZ17)),"",AY17*(1-AZ17))</f>
        <v>34.4925</v>
      </c>
      <c r="AY17" s="50">
        <v>45.99</v>
      </c>
      <c r="AZ17" s="52">
        <v>0.25</v>
      </c>
      <c r="BA17" s="48"/>
    </row>
    <row r="18" spans="1:53" s="55" customFormat="1" ht="43.9" customHeight="1" x14ac:dyDescent="0.25">
      <c r="A18" s="36">
        <v>2</v>
      </c>
      <c r="B18" s="57"/>
      <c r="C18" s="37" t="s">
        <v>161</v>
      </c>
      <c r="D18" s="37" t="s">
        <v>61</v>
      </c>
      <c r="E18" s="37"/>
      <c r="F18" s="37" t="s">
        <v>54</v>
      </c>
      <c r="G18" s="38" t="s">
        <v>109</v>
      </c>
      <c r="H18" s="39" t="s">
        <v>162</v>
      </c>
      <c r="I18" s="37" t="s">
        <v>56</v>
      </c>
      <c r="J18" s="37" t="s">
        <v>65</v>
      </c>
      <c r="K18" s="37" t="s">
        <v>132</v>
      </c>
      <c r="L18" s="37" t="s">
        <v>163</v>
      </c>
      <c r="M18" s="37" t="s">
        <v>164</v>
      </c>
      <c r="N18" s="40" t="s">
        <v>165</v>
      </c>
      <c r="O18" s="41" t="s">
        <v>166</v>
      </c>
      <c r="P18" s="37" t="s">
        <v>59</v>
      </c>
      <c r="Q18" s="37">
        <f>'[1]Factory cost'!E40</f>
        <v>75.8</v>
      </c>
      <c r="R18" s="42">
        <v>7.7</v>
      </c>
      <c r="S18" s="43">
        <f t="shared" ref="S18:S21" si="51">IF(ISERROR(Q18/R18),"",Q18/R18)</f>
        <v>9.8441558441558428</v>
      </c>
      <c r="T18" s="43">
        <v>9.84</v>
      </c>
      <c r="U18" s="44"/>
      <c r="V18" s="37" t="s">
        <v>60</v>
      </c>
      <c r="W18" s="45">
        <v>42</v>
      </c>
      <c r="X18" s="45">
        <v>33</v>
      </c>
      <c r="Y18" s="45">
        <v>36</v>
      </c>
      <c r="Z18" s="42">
        <v>10.4</v>
      </c>
      <c r="AA18" s="46">
        <v>3</v>
      </c>
      <c r="AB18" s="47">
        <f t="shared" ref="AB18" si="52">IF(W18="","",W18*X18*Y18/1000000)</f>
        <v>4.9896000000000003E-2</v>
      </c>
      <c r="AC18" s="48">
        <f t="shared" ref="AC18:AC21" si="53">IF(AA18="","",65/AB18*AA18)</f>
        <v>3908.1289081289078</v>
      </c>
      <c r="AD18" s="49">
        <v>4000</v>
      </c>
      <c r="AE18" s="50">
        <f t="shared" ref="AE18:AE21" si="54">IF(ISERROR(AD18/AC18),"",AD18/AC18)</f>
        <v>1.0235076923076925</v>
      </c>
      <c r="AF18" s="37" t="s">
        <v>67</v>
      </c>
      <c r="AG18" s="51">
        <v>0.22800000000000001</v>
      </c>
      <c r="AH18" s="50">
        <f t="shared" ref="AH18:AH21" si="55">IF(ISERROR(S18*AG18),"",S18*AG18)</f>
        <v>2.2444675324675321</v>
      </c>
      <c r="AI18" s="50">
        <f t="shared" si="0"/>
        <v>13.107975224775224</v>
      </c>
      <c r="AJ18" s="52">
        <v>0</v>
      </c>
      <c r="AK18" s="50">
        <f t="shared" si="46"/>
        <v>0</v>
      </c>
      <c r="AL18" s="52">
        <v>0</v>
      </c>
      <c r="AM18" s="50">
        <f t="shared" si="47"/>
        <v>0</v>
      </c>
      <c r="AN18" s="52">
        <v>0</v>
      </c>
      <c r="AO18" s="50">
        <f t="shared" si="48"/>
        <v>0</v>
      </c>
      <c r="AP18" s="50">
        <v>0</v>
      </c>
      <c r="AQ18" s="49">
        <v>0</v>
      </c>
      <c r="AR18" s="52">
        <v>0</v>
      </c>
      <c r="AS18" s="50">
        <f t="shared" ref="AS18:AS21" si="56">IF(ISERROR(AW18*AR18),"",AW18*AR18)</f>
        <v>0</v>
      </c>
      <c r="AT18" s="50">
        <f t="shared" si="49"/>
        <v>0</v>
      </c>
      <c r="AU18" s="53">
        <f t="shared" ref="AU18:AU21" si="57">IF(ISERROR(AI18+AT18),"",AI18+AT18)</f>
        <v>13.107975224775224</v>
      </c>
      <c r="AV18" s="54">
        <f t="shared" ref="AV18:AV21" si="58">IF(ISERROR((AW18-AU18)/AW18),"",(AW18-AU18)/AW18)</f>
        <v>0</v>
      </c>
      <c r="AW18" s="53">
        <f t="shared" ref="AW18:AW21" si="59">AI18</f>
        <v>13.107975224775224</v>
      </c>
      <c r="AX18" s="50">
        <f t="shared" si="50"/>
        <v>34.4925</v>
      </c>
      <c r="AY18" s="50">
        <v>45.99</v>
      </c>
      <c r="AZ18" s="52">
        <v>0.25</v>
      </c>
      <c r="BA18" s="48"/>
    </row>
    <row r="19" spans="1:53" s="55" customFormat="1" ht="43.9" customHeight="1" x14ac:dyDescent="0.25">
      <c r="A19" s="36">
        <v>3</v>
      </c>
      <c r="B19" s="57"/>
      <c r="C19" s="37" t="s">
        <v>167</v>
      </c>
      <c r="D19" s="37" t="s">
        <v>61</v>
      </c>
      <c r="E19" s="37"/>
      <c r="F19" s="37" t="s">
        <v>54</v>
      </c>
      <c r="G19" s="38" t="s">
        <v>76</v>
      </c>
      <c r="H19" s="39" t="s">
        <v>168</v>
      </c>
      <c r="I19" s="37" t="s">
        <v>72</v>
      </c>
      <c r="J19" s="37" t="s">
        <v>78</v>
      </c>
      <c r="K19" s="37" t="s">
        <v>66</v>
      </c>
      <c r="L19" s="37" t="s">
        <v>169</v>
      </c>
      <c r="M19" s="37" t="s">
        <v>170</v>
      </c>
      <c r="N19" s="40" t="s">
        <v>171</v>
      </c>
      <c r="O19" s="41" t="s">
        <v>172</v>
      </c>
      <c r="P19" s="37" t="s">
        <v>59</v>
      </c>
      <c r="Q19" s="37">
        <f>'[1]Factory cost'!E41</f>
        <v>97</v>
      </c>
      <c r="R19" s="42">
        <v>7.7</v>
      </c>
      <c r="S19" s="43">
        <f t="shared" si="51"/>
        <v>12.597402597402597</v>
      </c>
      <c r="T19" s="43">
        <v>12.6</v>
      </c>
      <c r="U19" s="44"/>
      <c r="V19" s="37" t="s">
        <v>60</v>
      </c>
      <c r="W19" s="45">
        <v>42</v>
      </c>
      <c r="X19" s="45">
        <v>33</v>
      </c>
      <c r="Y19" s="45">
        <v>51</v>
      </c>
      <c r="Z19" s="42">
        <v>13.28</v>
      </c>
      <c r="AA19" s="46">
        <v>3</v>
      </c>
      <c r="AB19" s="47">
        <f>IF(W19="","",W19*X19*Y19/1000000)</f>
        <v>7.0685999999999999E-2</v>
      </c>
      <c r="AC19" s="48">
        <f t="shared" si="53"/>
        <v>2758.6792292674645</v>
      </c>
      <c r="AD19" s="49">
        <v>4000</v>
      </c>
      <c r="AE19" s="50">
        <f t="shared" si="54"/>
        <v>1.4499692307692309</v>
      </c>
      <c r="AF19" s="37" t="s">
        <v>173</v>
      </c>
      <c r="AG19" s="51">
        <v>0.22800000000000001</v>
      </c>
      <c r="AH19" s="50">
        <f t="shared" si="55"/>
        <v>2.8722077922077922</v>
      </c>
      <c r="AI19" s="50">
        <f t="shared" si="0"/>
        <v>16.922177022977024</v>
      </c>
      <c r="AJ19" s="52">
        <v>0</v>
      </c>
      <c r="AK19" s="50">
        <f t="shared" si="46"/>
        <v>0</v>
      </c>
      <c r="AL19" s="52">
        <v>0</v>
      </c>
      <c r="AM19" s="50">
        <f t="shared" si="47"/>
        <v>0</v>
      </c>
      <c r="AN19" s="52">
        <v>0</v>
      </c>
      <c r="AO19" s="50">
        <f t="shared" si="48"/>
        <v>0</v>
      </c>
      <c r="AP19" s="50">
        <v>0</v>
      </c>
      <c r="AQ19" s="49">
        <v>0</v>
      </c>
      <c r="AR19" s="52">
        <v>0</v>
      </c>
      <c r="AS19" s="50">
        <f t="shared" si="56"/>
        <v>0</v>
      </c>
      <c r="AT19" s="50">
        <f t="shared" si="49"/>
        <v>0</v>
      </c>
      <c r="AU19" s="53">
        <f t="shared" si="57"/>
        <v>16.922177022977024</v>
      </c>
      <c r="AV19" s="54">
        <f t="shared" si="58"/>
        <v>0</v>
      </c>
      <c r="AW19" s="53">
        <f t="shared" si="59"/>
        <v>16.922177022977024</v>
      </c>
      <c r="AX19" s="50">
        <f t="shared" si="50"/>
        <v>37.4925</v>
      </c>
      <c r="AY19" s="50">
        <v>49.99</v>
      </c>
      <c r="AZ19" s="52">
        <v>0.25</v>
      </c>
      <c r="BA19" s="48"/>
    </row>
    <row r="20" spans="1:53" s="55" customFormat="1" ht="43.9" customHeight="1" x14ac:dyDescent="0.25">
      <c r="A20" s="36">
        <v>4</v>
      </c>
      <c r="B20" s="57"/>
      <c r="C20" s="37" t="s">
        <v>161</v>
      </c>
      <c r="D20" s="37" t="s">
        <v>61</v>
      </c>
      <c r="E20" s="37"/>
      <c r="F20" s="37" t="s">
        <v>54</v>
      </c>
      <c r="G20" s="38" t="s">
        <v>109</v>
      </c>
      <c r="H20" s="39" t="s">
        <v>85</v>
      </c>
      <c r="I20" s="37" t="s">
        <v>69</v>
      </c>
      <c r="J20" s="37" t="s">
        <v>65</v>
      </c>
      <c r="K20" s="37" t="s">
        <v>58</v>
      </c>
      <c r="L20" s="37" t="s">
        <v>149</v>
      </c>
      <c r="M20" s="37" t="s">
        <v>164</v>
      </c>
      <c r="N20" s="40" t="s">
        <v>174</v>
      </c>
      <c r="O20" s="41" t="s">
        <v>175</v>
      </c>
      <c r="P20" s="37" t="s">
        <v>59</v>
      </c>
      <c r="Q20" s="37">
        <f>'[1]Factory cost'!E42</f>
        <v>102.1</v>
      </c>
      <c r="R20" s="42">
        <v>7.7</v>
      </c>
      <c r="S20" s="43">
        <f t="shared" si="51"/>
        <v>13.259740259740258</v>
      </c>
      <c r="T20" s="43">
        <v>13.26</v>
      </c>
      <c r="U20" s="44"/>
      <c r="V20" s="37" t="s">
        <v>60</v>
      </c>
      <c r="W20" s="45">
        <v>42</v>
      </c>
      <c r="X20" s="45">
        <v>33</v>
      </c>
      <c r="Y20" s="45">
        <v>51</v>
      </c>
      <c r="Z20" s="42">
        <v>14.48</v>
      </c>
      <c r="AA20" s="46">
        <v>3</v>
      </c>
      <c r="AB20" s="47">
        <f t="shared" ref="AB20:AB21" si="60">IF(W20="","",W20*X20*Y20/1000000)</f>
        <v>7.0685999999999999E-2</v>
      </c>
      <c r="AC20" s="48">
        <f t="shared" si="53"/>
        <v>2758.6792292674645</v>
      </c>
      <c r="AD20" s="49">
        <v>4000</v>
      </c>
      <c r="AE20" s="50">
        <f t="shared" si="54"/>
        <v>1.4499692307692309</v>
      </c>
      <c r="AF20" s="37" t="s">
        <v>67</v>
      </c>
      <c r="AG20" s="51">
        <v>0.22800000000000001</v>
      </c>
      <c r="AH20" s="50">
        <f t="shared" si="55"/>
        <v>3.0232207792207793</v>
      </c>
      <c r="AI20" s="50">
        <f t="shared" si="0"/>
        <v>17.733190009990011</v>
      </c>
      <c r="AJ20" s="52">
        <v>0</v>
      </c>
      <c r="AK20" s="50">
        <f t="shared" si="46"/>
        <v>0</v>
      </c>
      <c r="AL20" s="52">
        <v>0</v>
      </c>
      <c r="AM20" s="50">
        <f t="shared" si="47"/>
        <v>0</v>
      </c>
      <c r="AN20" s="52">
        <v>0</v>
      </c>
      <c r="AO20" s="50">
        <f t="shared" si="48"/>
        <v>0</v>
      </c>
      <c r="AP20" s="50">
        <v>0</v>
      </c>
      <c r="AQ20" s="49">
        <v>0</v>
      </c>
      <c r="AR20" s="52">
        <v>0</v>
      </c>
      <c r="AS20" s="50">
        <f t="shared" si="56"/>
        <v>0</v>
      </c>
      <c r="AT20" s="50">
        <f t="shared" si="49"/>
        <v>0</v>
      </c>
      <c r="AU20" s="53">
        <f t="shared" si="57"/>
        <v>17.733190009990011</v>
      </c>
      <c r="AV20" s="54">
        <f t="shared" si="58"/>
        <v>0</v>
      </c>
      <c r="AW20" s="53">
        <f t="shared" si="59"/>
        <v>17.733190009990011</v>
      </c>
      <c r="AX20" s="50">
        <f>IF(ISERROR(AY20*(1-AZ20)),"",AY20*(1-AZ20))</f>
        <v>41.2425</v>
      </c>
      <c r="AY20" s="50">
        <v>54.99</v>
      </c>
      <c r="AZ20" s="52">
        <v>0.25</v>
      </c>
      <c r="BA20" s="48"/>
    </row>
    <row r="21" spans="1:53" s="55" customFormat="1" ht="43.15" customHeight="1" x14ac:dyDescent="0.25">
      <c r="A21" s="36">
        <v>5</v>
      </c>
      <c r="B21" s="58"/>
      <c r="C21" s="37" t="s">
        <v>161</v>
      </c>
      <c r="D21" s="37" t="s">
        <v>61</v>
      </c>
      <c r="E21" s="37"/>
      <c r="F21" s="37" t="s">
        <v>54</v>
      </c>
      <c r="G21" s="38" t="s">
        <v>156</v>
      </c>
      <c r="H21" s="39" t="s">
        <v>85</v>
      </c>
      <c r="I21" s="37" t="s">
        <v>104</v>
      </c>
      <c r="J21" s="37" t="s">
        <v>65</v>
      </c>
      <c r="K21" s="37" t="s">
        <v>70</v>
      </c>
      <c r="L21" s="37" t="s">
        <v>176</v>
      </c>
      <c r="M21" s="37" t="s">
        <v>158</v>
      </c>
      <c r="N21" s="40" t="s">
        <v>177</v>
      </c>
      <c r="O21" s="41" t="s">
        <v>178</v>
      </c>
      <c r="P21" s="37" t="s">
        <v>59</v>
      </c>
      <c r="Q21" s="37">
        <f>'[1]Factory cost'!E43</f>
        <v>121.7</v>
      </c>
      <c r="R21" s="42">
        <v>7.7</v>
      </c>
      <c r="S21" s="43">
        <f t="shared" si="51"/>
        <v>15.805194805194805</v>
      </c>
      <c r="T21" s="43">
        <v>15.81</v>
      </c>
      <c r="U21" s="44"/>
      <c r="V21" s="37" t="s">
        <v>60</v>
      </c>
      <c r="W21" s="45">
        <v>42</v>
      </c>
      <c r="X21" s="45">
        <v>33</v>
      </c>
      <c r="Y21" s="45">
        <v>57</v>
      </c>
      <c r="Z21" s="42">
        <v>15.22</v>
      </c>
      <c r="AA21" s="46">
        <v>3</v>
      </c>
      <c r="AB21" s="47">
        <f t="shared" si="60"/>
        <v>7.9002000000000003E-2</v>
      </c>
      <c r="AC21" s="48">
        <f t="shared" si="53"/>
        <v>2468.2919419761524</v>
      </c>
      <c r="AD21" s="49">
        <v>4000</v>
      </c>
      <c r="AE21" s="50">
        <f t="shared" si="54"/>
        <v>1.6205538461538462</v>
      </c>
      <c r="AF21" s="37" t="s">
        <v>71</v>
      </c>
      <c r="AG21" s="51">
        <v>0.22800000000000001</v>
      </c>
      <c r="AH21" s="50">
        <f t="shared" si="55"/>
        <v>3.6035844155844159</v>
      </c>
      <c r="AI21" s="50">
        <f t="shared" si="0"/>
        <v>21.03413826173826</v>
      </c>
      <c r="AJ21" s="52">
        <v>0</v>
      </c>
      <c r="AK21" s="50">
        <f t="shared" si="46"/>
        <v>0</v>
      </c>
      <c r="AL21" s="52">
        <v>0</v>
      </c>
      <c r="AM21" s="50">
        <f t="shared" si="47"/>
        <v>0</v>
      </c>
      <c r="AN21" s="52">
        <v>0</v>
      </c>
      <c r="AO21" s="50">
        <f t="shared" si="48"/>
        <v>0</v>
      </c>
      <c r="AP21" s="50">
        <v>0</v>
      </c>
      <c r="AQ21" s="49">
        <v>0</v>
      </c>
      <c r="AR21" s="52">
        <v>0</v>
      </c>
      <c r="AS21" s="50">
        <f t="shared" si="56"/>
        <v>0</v>
      </c>
      <c r="AT21" s="50">
        <f t="shared" si="49"/>
        <v>0</v>
      </c>
      <c r="AU21" s="53">
        <f t="shared" si="57"/>
        <v>21.03413826173826</v>
      </c>
      <c r="AV21" s="54">
        <f t="shared" si="58"/>
        <v>0</v>
      </c>
      <c r="AW21" s="53">
        <f t="shared" si="59"/>
        <v>21.03413826173826</v>
      </c>
      <c r="AX21" s="50">
        <f>IF(ISERROR(AY21*(1-AZ21)),"",AY21*(1-AZ21))</f>
        <v>48.742499999999993</v>
      </c>
      <c r="AY21" s="50">
        <v>64.989999999999995</v>
      </c>
      <c r="AZ21" s="52">
        <v>0.25</v>
      </c>
      <c r="BA21" s="48"/>
    </row>
    <row r="22" spans="1:53" s="55" customFormat="1" ht="48.6" customHeight="1" x14ac:dyDescent="0.25">
      <c r="A22" s="36">
        <v>1</v>
      </c>
      <c r="B22" s="56"/>
      <c r="C22" s="37" t="s">
        <v>179</v>
      </c>
      <c r="D22" s="37" t="s">
        <v>53</v>
      </c>
      <c r="E22" s="37"/>
      <c r="F22" s="37" t="s">
        <v>54</v>
      </c>
      <c r="G22" s="38" t="s">
        <v>109</v>
      </c>
      <c r="H22" s="39" t="s">
        <v>90</v>
      </c>
      <c r="I22" s="37" t="s">
        <v>64</v>
      </c>
      <c r="J22" s="37" t="s">
        <v>65</v>
      </c>
      <c r="K22" s="37" t="s">
        <v>58</v>
      </c>
      <c r="L22" s="37" t="s">
        <v>118</v>
      </c>
      <c r="M22" s="37" t="s">
        <v>180</v>
      </c>
      <c r="N22" s="40" t="s">
        <v>181</v>
      </c>
      <c r="O22" s="41" t="s">
        <v>182</v>
      </c>
      <c r="P22" s="37" t="s">
        <v>59</v>
      </c>
      <c r="Q22" s="37">
        <f t="shared" ref="Q22:Q36" si="61">Q17</f>
        <v>76.5</v>
      </c>
      <c r="R22" s="42">
        <v>7.7</v>
      </c>
      <c r="S22" s="43">
        <f>IF(ISERROR(Q22/R22),"",Q22/R22)</f>
        <v>9.9350649350649345</v>
      </c>
      <c r="T22" s="43">
        <v>9.94</v>
      </c>
      <c r="U22" s="44"/>
      <c r="V22" s="37" t="s">
        <v>60</v>
      </c>
      <c r="W22" s="45">
        <v>42</v>
      </c>
      <c r="X22" s="45">
        <v>33</v>
      </c>
      <c r="Y22" s="45">
        <v>36</v>
      </c>
      <c r="Z22" s="42">
        <v>10.4</v>
      </c>
      <c r="AA22" s="46">
        <v>3</v>
      </c>
      <c r="AB22" s="47">
        <f>IF(W22="","",W22*X22*Y22/1000000)</f>
        <v>4.9896000000000003E-2</v>
      </c>
      <c r="AC22" s="48">
        <f>IF(AA22="","",65/AB22*AA22)</f>
        <v>3908.1289081289078</v>
      </c>
      <c r="AD22" s="49">
        <v>4000</v>
      </c>
      <c r="AE22" s="50">
        <f>IF(ISERROR(AD22/AC22),"",AD22/AC22)</f>
        <v>1.0235076923076925</v>
      </c>
      <c r="AF22" s="37" t="s">
        <v>117</v>
      </c>
      <c r="AG22" s="51">
        <v>0.22800000000000001</v>
      </c>
      <c r="AH22" s="50">
        <f>IF(ISERROR(S22*AG22),"",S22*AG22)</f>
        <v>2.2651948051948052</v>
      </c>
      <c r="AI22" s="50">
        <f t="shared" si="0"/>
        <v>13.228702497502496</v>
      </c>
      <c r="AJ22" s="52">
        <v>0</v>
      </c>
      <c r="AK22" s="50">
        <f t="shared" ref="AK22:AK26" si="62">IF(ISERROR(AW22*AJ22),"",AW22*AJ22)</f>
        <v>0</v>
      </c>
      <c r="AL22" s="52">
        <v>0</v>
      </c>
      <c r="AM22" s="50">
        <f t="shared" ref="AM22:AM26" si="63">IF(ISERROR(AW22*AL22),"",AW22*AL22)</f>
        <v>0</v>
      </c>
      <c r="AN22" s="52">
        <v>0</v>
      </c>
      <c r="AO22" s="50">
        <f t="shared" ref="AO22:AO26" si="64">IF(ISERROR(AW22*AN22),"",AW22*AN22)</f>
        <v>0</v>
      </c>
      <c r="AP22" s="50">
        <v>0</v>
      </c>
      <c r="AQ22" s="49">
        <v>0</v>
      </c>
      <c r="AR22" s="52">
        <v>0</v>
      </c>
      <c r="AS22" s="50">
        <f>IF(ISERROR(AW22*AR22),"",AW22*AR22)</f>
        <v>0</v>
      </c>
      <c r="AT22" s="50">
        <f t="shared" ref="AT22:AT26" si="65">IF(ISERROR(AK22+AM22+AO22+AP22+AS22),"",AK22+AM22+AO22+AP22+AS22)</f>
        <v>0</v>
      </c>
      <c r="AU22" s="53">
        <f>AI22+AT22</f>
        <v>13.228702497502496</v>
      </c>
      <c r="AV22" s="54">
        <f>IF(ISERROR((AW22-AU22)/AW22),"",(AW22-AU22)/AW22)</f>
        <v>0</v>
      </c>
      <c r="AW22" s="53">
        <f>AI22</f>
        <v>13.228702497502496</v>
      </c>
      <c r="AX22" s="50">
        <f t="shared" ref="AX22:AX24" si="66">IF(ISERROR(AY22*(1-AZ22)),"",AY22*(1-AZ22))</f>
        <v>34.4925</v>
      </c>
      <c r="AY22" s="50">
        <v>45.99</v>
      </c>
      <c r="AZ22" s="52">
        <v>0.25</v>
      </c>
      <c r="BA22" s="48"/>
    </row>
    <row r="23" spans="1:53" s="55" customFormat="1" ht="43.9" customHeight="1" x14ac:dyDescent="0.25">
      <c r="A23" s="36">
        <v>2</v>
      </c>
      <c r="B23" s="57"/>
      <c r="C23" s="37" t="s">
        <v>183</v>
      </c>
      <c r="D23" s="37" t="s">
        <v>61</v>
      </c>
      <c r="E23" s="37"/>
      <c r="F23" s="37" t="s">
        <v>54</v>
      </c>
      <c r="G23" s="38" t="s">
        <v>109</v>
      </c>
      <c r="H23" s="39" t="s">
        <v>162</v>
      </c>
      <c r="I23" s="37" t="s">
        <v>56</v>
      </c>
      <c r="J23" s="37" t="s">
        <v>184</v>
      </c>
      <c r="K23" s="37" t="s">
        <v>58</v>
      </c>
      <c r="L23" s="37" t="s">
        <v>122</v>
      </c>
      <c r="M23" s="37" t="s">
        <v>185</v>
      </c>
      <c r="N23" s="40" t="s">
        <v>186</v>
      </c>
      <c r="O23" s="41" t="s">
        <v>187</v>
      </c>
      <c r="P23" s="37" t="s">
        <v>59</v>
      </c>
      <c r="Q23" s="37">
        <f t="shared" si="61"/>
        <v>75.8</v>
      </c>
      <c r="R23" s="42">
        <v>7.7</v>
      </c>
      <c r="S23" s="43">
        <f t="shared" ref="S23:S26" si="67">IF(ISERROR(Q23/R23),"",Q23/R23)</f>
        <v>9.8441558441558428</v>
      </c>
      <c r="T23" s="43">
        <v>9.84</v>
      </c>
      <c r="U23" s="44"/>
      <c r="V23" s="37" t="s">
        <v>60</v>
      </c>
      <c r="W23" s="45">
        <v>42</v>
      </c>
      <c r="X23" s="45">
        <v>33</v>
      </c>
      <c r="Y23" s="45">
        <v>36</v>
      </c>
      <c r="Z23" s="42">
        <v>10.4</v>
      </c>
      <c r="AA23" s="46">
        <v>3</v>
      </c>
      <c r="AB23" s="47">
        <f t="shared" ref="AB23" si="68">IF(W23="","",W23*X23*Y23/1000000)</f>
        <v>4.9896000000000003E-2</v>
      </c>
      <c r="AC23" s="48">
        <f t="shared" ref="AC23:AC26" si="69">IF(AA23="","",65/AB23*AA23)</f>
        <v>3908.1289081289078</v>
      </c>
      <c r="AD23" s="49">
        <v>4000</v>
      </c>
      <c r="AE23" s="50">
        <f t="shared" ref="AE23:AE26" si="70">IF(ISERROR(AD23/AC23),"",AD23/AC23)</f>
        <v>1.0235076923076925</v>
      </c>
      <c r="AF23" s="37" t="s">
        <v>67</v>
      </c>
      <c r="AG23" s="51">
        <v>0.22800000000000001</v>
      </c>
      <c r="AH23" s="50">
        <f t="shared" ref="AH23:AH26" si="71">IF(ISERROR(S23*AG23),"",S23*AG23)</f>
        <v>2.2444675324675321</v>
      </c>
      <c r="AI23" s="50">
        <f t="shared" si="0"/>
        <v>13.107975224775224</v>
      </c>
      <c r="AJ23" s="52">
        <v>0</v>
      </c>
      <c r="AK23" s="50">
        <f t="shared" si="62"/>
        <v>0</v>
      </c>
      <c r="AL23" s="52">
        <v>0</v>
      </c>
      <c r="AM23" s="50">
        <f t="shared" si="63"/>
        <v>0</v>
      </c>
      <c r="AN23" s="52">
        <v>0</v>
      </c>
      <c r="AO23" s="50">
        <f t="shared" si="64"/>
        <v>0</v>
      </c>
      <c r="AP23" s="50">
        <v>0</v>
      </c>
      <c r="AQ23" s="49">
        <v>0</v>
      </c>
      <c r="AR23" s="52">
        <v>0</v>
      </c>
      <c r="AS23" s="50">
        <f t="shared" ref="AS23:AS26" si="72">IF(ISERROR(AW23*AR23),"",AW23*AR23)</f>
        <v>0</v>
      </c>
      <c r="AT23" s="50">
        <f t="shared" si="65"/>
        <v>0</v>
      </c>
      <c r="AU23" s="53">
        <f t="shared" ref="AU23:AU26" si="73">IF(ISERROR(AI23+AT23),"",AI23+AT23)</f>
        <v>13.107975224775224</v>
      </c>
      <c r="AV23" s="54">
        <f t="shared" ref="AV23:AV26" si="74">IF(ISERROR((AW23-AU23)/AW23),"",(AW23-AU23)/AW23)</f>
        <v>0</v>
      </c>
      <c r="AW23" s="53">
        <f t="shared" ref="AW23:AW26" si="75">AI23</f>
        <v>13.107975224775224</v>
      </c>
      <c r="AX23" s="50">
        <f t="shared" si="66"/>
        <v>34.4925</v>
      </c>
      <c r="AY23" s="50">
        <v>45.99</v>
      </c>
      <c r="AZ23" s="52">
        <v>0.25</v>
      </c>
      <c r="BA23" s="48"/>
    </row>
    <row r="24" spans="1:53" s="55" customFormat="1" ht="43.9" customHeight="1" x14ac:dyDescent="0.25">
      <c r="A24" s="36">
        <v>3</v>
      </c>
      <c r="B24" s="57"/>
      <c r="C24" s="37" t="s">
        <v>179</v>
      </c>
      <c r="D24" s="37" t="s">
        <v>61</v>
      </c>
      <c r="E24" s="37"/>
      <c r="F24" s="37" t="s">
        <v>54</v>
      </c>
      <c r="G24" s="38" t="s">
        <v>109</v>
      </c>
      <c r="H24" s="39" t="s">
        <v>82</v>
      </c>
      <c r="I24" s="37" t="s">
        <v>188</v>
      </c>
      <c r="J24" s="37" t="s">
        <v>65</v>
      </c>
      <c r="K24" s="37" t="s">
        <v>70</v>
      </c>
      <c r="L24" s="37" t="s">
        <v>169</v>
      </c>
      <c r="M24" s="37" t="s">
        <v>185</v>
      </c>
      <c r="N24" s="40" t="s">
        <v>189</v>
      </c>
      <c r="O24" s="41" t="s">
        <v>190</v>
      </c>
      <c r="P24" s="37" t="s">
        <v>59</v>
      </c>
      <c r="Q24" s="37">
        <f t="shared" si="61"/>
        <v>97</v>
      </c>
      <c r="R24" s="42">
        <v>7.7</v>
      </c>
      <c r="S24" s="43">
        <f t="shared" si="67"/>
        <v>12.597402597402597</v>
      </c>
      <c r="T24" s="43">
        <v>12.6</v>
      </c>
      <c r="U24" s="44"/>
      <c r="V24" s="37" t="s">
        <v>60</v>
      </c>
      <c r="W24" s="45">
        <v>42</v>
      </c>
      <c r="X24" s="45">
        <v>33</v>
      </c>
      <c r="Y24" s="45">
        <v>51</v>
      </c>
      <c r="Z24" s="42">
        <v>13.28</v>
      </c>
      <c r="AA24" s="46">
        <v>3</v>
      </c>
      <c r="AB24" s="47">
        <f>IF(W24="","",W24*X24*Y24/1000000)</f>
        <v>7.0685999999999999E-2</v>
      </c>
      <c r="AC24" s="48">
        <f t="shared" si="69"/>
        <v>2758.6792292674645</v>
      </c>
      <c r="AD24" s="49">
        <v>4000</v>
      </c>
      <c r="AE24" s="50">
        <f t="shared" si="70"/>
        <v>1.4499692307692309</v>
      </c>
      <c r="AF24" s="37" t="s">
        <v>67</v>
      </c>
      <c r="AG24" s="51">
        <v>0.22800000000000001</v>
      </c>
      <c r="AH24" s="50">
        <f t="shared" si="71"/>
        <v>2.8722077922077922</v>
      </c>
      <c r="AI24" s="50">
        <f t="shared" si="0"/>
        <v>16.922177022977024</v>
      </c>
      <c r="AJ24" s="52">
        <v>0</v>
      </c>
      <c r="AK24" s="50">
        <f t="shared" si="62"/>
        <v>0</v>
      </c>
      <c r="AL24" s="52">
        <v>0</v>
      </c>
      <c r="AM24" s="50">
        <f t="shared" si="63"/>
        <v>0</v>
      </c>
      <c r="AN24" s="52">
        <v>0</v>
      </c>
      <c r="AO24" s="50">
        <f t="shared" si="64"/>
        <v>0</v>
      </c>
      <c r="AP24" s="50">
        <v>0</v>
      </c>
      <c r="AQ24" s="49">
        <v>0</v>
      </c>
      <c r="AR24" s="52">
        <v>0</v>
      </c>
      <c r="AS24" s="50">
        <f t="shared" si="72"/>
        <v>0</v>
      </c>
      <c r="AT24" s="50">
        <f t="shared" si="65"/>
        <v>0</v>
      </c>
      <c r="AU24" s="53">
        <f t="shared" si="73"/>
        <v>16.922177022977024</v>
      </c>
      <c r="AV24" s="54">
        <f t="shared" si="74"/>
        <v>0</v>
      </c>
      <c r="AW24" s="53">
        <f t="shared" si="75"/>
        <v>16.922177022977024</v>
      </c>
      <c r="AX24" s="50">
        <f t="shared" si="66"/>
        <v>37.4925</v>
      </c>
      <c r="AY24" s="50">
        <v>49.99</v>
      </c>
      <c r="AZ24" s="52">
        <v>0.25</v>
      </c>
      <c r="BA24" s="48"/>
    </row>
    <row r="25" spans="1:53" s="55" customFormat="1" ht="43.9" customHeight="1" x14ac:dyDescent="0.25">
      <c r="A25" s="36">
        <v>4</v>
      </c>
      <c r="B25" s="57"/>
      <c r="C25" s="37" t="s">
        <v>179</v>
      </c>
      <c r="D25" s="37" t="s">
        <v>61</v>
      </c>
      <c r="E25" s="37"/>
      <c r="F25" s="37" t="s">
        <v>54</v>
      </c>
      <c r="G25" s="38" t="s">
        <v>156</v>
      </c>
      <c r="H25" s="39" t="s">
        <v>82</v>
      </c>
      <c r="I25" s="37" t="s">
        <v>104</v>
      </c>
      <c r="J25" s="37" t="s">
        <v>65</v>
      </c>
      <c r="K25" s="37" t="s">
        <v>70</v>
      </c>
      <c r="L25" s="37" t="s">
        <v>191</v>
      </c>
      <c r="M25" s="37" t="s">
        <v>192</v>
      </c>
      <c r="N25" s="40" t="s">
        <v>193</v>
      </c>
      <c r="O25" s="41" t="s">
        <v>194</v>
      </c>
      <c r="P25" s="37" t="s">
        <v>59</v>
      </c>
      <c r="Q25" s="37">
        <f t="shared" si="61"/>
        <v>102.1</v>
      </c>
      <c r="R25" s="42">
        <v>7.7</v>
      </c>
      <c r="S25" s="43">
        <f t="shared" si="67"/>
        <v>13.259740259740258</v>
      </c>
      <c r="T25" s="43">
        <v>13.26</v>
      </c>
      <c r="U25" s="44"/>
      <c r="V25" s="37" t="s">
        <v>60</v>
      </c>
      <c r="W25" s="45">
        <v>42</v>
      </c>
      <c r="X25" s="45">
        <v>33</v>
      </c>
      <c r="Y25" s="45">
        <v>51</v>
      </c>
      <c r="Z25" s="42">
        <v>14.48</v>
      </c>
      <c r="AA25" s="46">
        <v>3</v>
      </c>
      <c r="AB25" s="47">
        <f t="shared" ref="AB25:AB26" si="76">IF(W25="","",W25*X25*Y25/1000000)</f>
        <v>7.0685999999999999E-2</v>
      </c>
      <c r="AC25" s="48">
        <f t="shared" si="69"/>
        <v>2758.6792292674645</v>
      </c>
      <c r="AD25" s="49">
        <v>4000</v>
      </c>
      <c r="AE25" s="50">
        <f t="shared" si="70"/>
        <v>1.4499692307692309</v>
      </c>
      <c r="AF25" s="37" t="s">
        <v>71</v>
      </c>
      <c r="AG25" s="51">
        <v>0.22800000000000001</v>
      </c>
      <c r="AH25" s="50">
        <f t="shared" si="71"/>
        <v>3.0232207792207793</v>
      </c>
      <c r="AI25" s="50">
        <f t="shared" si="0"/>
        <v>17.733190009990011</v>
      </c>
      <c r="AJ25" s="52">
        <v>0</v>
      </c>
      <c r="AK25" s="50">
        <f t="shared" si="62"/>
        <v>0</v>
      </c>
      <c r="AL25" s="52">
        <v>0</v>
      </c>
      <c r="AM25" s="50">
        <f t="shared" si="63"/>
        <v>0</v>
      </c>
      <c r="AN25" s="52">
        <v>0</v>
      </c>
      <c r="AO25" s="50">
        <f t="shared" si="64"/>
        <v>0</v>
      </c>
      <c r="AP25" s="50">
        <v>0</v>
      </c>
      <c r="AQ25" s="49">
        <v>0</v>
      </c>
      <c r="AR25" s="52">
        <v>0</v>
      </c>
      <c r="AS25" s="50">
        <f t="shared" si="72"/>
        <v>0</v>
      </c>
      <c r="AT25" s="50">
        <f t="shared" si="65"/>
        <v>0</v>
      </c>
      <c r="AU25" s="53">
        <f t="shared" si="73"/>
        <v>17.733190009990011</v>
      </c>
      <c r="AV25" s="54">
        <f t="shared" si="74"/>
        <v>0</v>
      </c>
      <c r="AW25" s="53">
        <f t="shared" si="75"/>
        <v>17.733190009990011</v>
      </c>
      <c r="AX25" s="50">
        <f>IF(ISERROR(AY25*(1-AZ25)),"",AY25*(1-AZ25))</f>
        <v>41.2425</v>
      </c>
      <c r="AY25" s="50">
        <v>54.99</v>
      </c>
      <c r="AZ25" s="52">
        <v>0.25</v>
      </c>
      <c r="BA25" s="48"/>
    </row>
    <row r="26" spans="1:53" s="55" customFormat="1" ht="43.15" customHeight="1" x14ac:dyDescent="0.25">
      <c r="A26" s="36">
        <v>5</v>
      </c>
      <c r="B26" s="58"/>
      <c r="C26" s="37" t="s">
        <v>183</v>
      </c>
      <c r="D26" s="37" t="s">
        <v>61</v>
      </c>
      <c r="E26" s="37"/>
      <c r="F26" s="37" t="s">
        <v>54</v>
      </c>
      <c r="G26" s="38" t="s">
        <v>109</v>
      </c>
      <c r="H26" s="39" t="s">
        <v>85</v>
      </c>
      <c r="I26" s="37" t="s">
        <v>104</v>
      </c>
      <c r="J26" s="37" t="s">
        <v>65</v>
      </c>
      <c r="K26" s="37" t="s">
        <v>58</v>
      </c>
      <c r="L26" s="37" t="s">
        <v>114</v>
      </c>
      <c r="M26" s="37" t="s">
        <v>195</v>
      </c>
      <c r="N26" s="40" t="s">
        <v>196</v>
      </c>
      <c r="O26" s="41" t="s">
        <v>197</v>
      </c>
      <c r="P26" s="37" t="s">
        <v>59</v>
      </c>
      <c r="Q26" s="37">
        <f t="shared" si="61"/>
        <v>121.7</v>
      </c>
      <c r="R26" s="42">
        <v>7.7</v>
      </c>
      <c r="S26" s="43">
        <f t="shared" si="67"/>
        <v>15.805194805194805</v>
      </c>
      <c r="T26" s="43">
        <v>15.81</v>
      </c>
      <c r="U26" s="44"/>
      <c r="V26" s="37" t="s">
        <v>60</v>
      </c>
      <c r="W26" s="45">
        <v>42</v>
      </c>
      <c r="X26" s="45">
        <v>33</v>
      </c>
      <c r="Y26" s="45">
        <v>57</v>
      </c>
      <c r="Z26" s="42">
        <v>15.22</v>
      </c>
      <c r="AA26" s="46">
        <v>3</v>
      </c>
      <c r="AB26" s="47">
        <f t="shared" si="76"/>
        <v>7.9002000000000003E-2</v>
      </c>
      <c r="AC26" s="48">
        <f t="shared" si="69"/>
        <v>2468.2919419761524</v>
      </c>
      <c r="AD26" s="49">
        <v>4000</v>
      </c>
      <c r="AE26" s="50">
        <f t="shared" si="70"/>
        <v>1.6205538461538462</v>
      </c>
      <c r="AF26" s="37" t="s">
        <v>67</v>
      </c>
      <c r="AG26" s="51">
        <v>0.22800000000000001</v>
      </c>
      <c r="AH26" s="50">
        <f t="shared" si="71"/>
        <v>3.6035844155844159</v>
      </c>
      <c r="AI26" s="50">
        <f t="shared" si="0"/>
        <v>21.03413826173826</v>
      </c>
      <c r="AJ26" s="52">
        <v>0</v>
      </c>
      <c r="AK26" s="50">
        <f t="shared" si="62"/>
        <v>0</v>
      </c>
      <c r="AL26" s="52">
        <v>0</v>
      </c>
      <c r="AM26" s="50">
        <f t="shared" si="63"/>
        <v>0</v>
      </c>
      <c r="AN26" s="52">
        <v>0</v>
      </c>
      <c r="AO26" s="50">
        <f t="shared" si="64"/>
        <v>0</v>
      </c>
      <c r="AP26" s="50">
        <v>0</v>
      </c>
      <c r="AQ26" s="49">
        <v>0</v>
      </c>
      <c r="AR26" s="52">
        <v>0</v>
      </c>
      <c r="AS26" s="50">
        <f t="shared" si="72"/>
        <v>0</v>
      </c>
      <c r="AT26" s="50">
        <f t="shared" si="65"/>
        <v>0</v>
      </c>
      <c r="AU26" s="53">
        <f t="shared" si="73"/>
        <v>21.03413826173826</v>
      </c>
      <c r="AV26" s="54">
        <f t="shared" si="74"/>
        <v>0</v>
      </c>
      <c r="AW26" s="53">
        <f t="shared" si="75"/>
        <v>21.03413826173826</v>
      </c>
      <c r="AX26" s="50">
        <f>IF(ISERROR(AY26*(1-AZ26)),"",AY26*(1-AZ26))</f>
        <v>48.742499999999993</v>
      </c>
      <c r="AY26" s="50">
        <v>64.989999999999995</v>
      </c>
      <c r="AZ26" s="52">
        <v>0.25</v>
      </c>
      <c r="BA26" s="48"/>
    </row>
    <row r="27" spans="1:53" s="55" customFormat="1" ht="48.6" customHeight="1" x14ac:dyDescent="0.25">
      <c r="A27" s="36">
        <v>1</v>
      </c>
      <c r="B27" s="56"/>
      <c r="C27" s="37" t="s">
        <v>198</v>
      </c>
      <c r="D27" s="37" t="s">
        <v>199</v>
      </c>
      <c r="E27" s="37"/>
      <c r="F27" s="37" t="s">
        <v>54</v>
      </c>
      <c r="G27" s="38" t="s">
        <v>109</v>
      </c>
      <c r="H27" s="39" t="s">
        <v>90</v>
      </c>
      <c r="I27" s="37" t="s">
        <v>56</v>
      </c>
      <c r="J27" s="37" t="s">
        <v>65</v>
      </c>
      <c r="K27" s="37" t="s">
        <v>58</v>
      </c>
      <c r="L27" s="37" t="s">
        <v>118</v>
      </c>
      <c r="M27" s="37" t="s">
        <v>200</v>
      </c>
      <c r="N27" s="40" t="s">
        <v>201</v>
      </c>
      <c r="O27" s="41" t="s">
        <v>202</v>
      </c>
      <c r="P27" s="37" t="s">
        <v>59</v>
      </c>
      <c r="Q27" s="37">
        <f t="shared" si="61"/>
        <v>76.5</v>
      </c>
      <c r="R27" s="42">
        <v>7.7</v>
      </c>
      <c r="S27" s="43">
        <f>IF(ISERROR(Q27/R27),"",Q27/R27)</f>
        <v>9.9350649350649345</v>
      </c>
      <c r="T27" s="43">
        <v>9.94</v>
      </c>
      <c r="U27" s="44"/>
      <c r="V27" s="37" t="s">
        <v>60</v>
      </c>
      <c r="W27" s="45">
        <v>42</v>
      </c>
      <c r="X27" s="45">
        <v>33</v>
      </c>
      <c r="Y27" s="45">
        <v>36</v>
      </c>
      <c r="Z27" s="42">
        <v>10.4</v>
      </c>
      <c r="AA27" s="46">
        <v>3</v>
      </c>
      <c r="AB27" s="47">
        <f>IF(W27="","",W27*X27*Y27/1000000)</f>
        <v>4.9896000000000003E-2</v>
      </c>
      <c r="AC27" s="48">
        <f>IF(AA27="","",65/AB27*AA27)</f>
        <v>3908.1289081289078</v>
      </c>
      <c r="AD27" s="49">
        <v>4000</v>
      </c>
      <c r="AE27" s="50">
        <f>IF(ISERROR(AD27/AC27),"",AD27/AC27)</f>
        <v>1.0235076923076925</v>
      </c>
      <c r="AF27" s="37" t="s">
        <v>73</v>
      </c>
      <c r="AG27" s="51">
        <v>0.22800000000000001</v>
      </c>
      <c r="AH27" s="50">
        <f>IF(ISERROR(S27*AG27),"",S27*AG27)</f>
        <v>2.2651948051948052</v>
      </c>
      <c r="AI27" s="50">
        <f t="shared" si="0"/>
        <v>13.228702497502496</v>
      </c>
      <c r="AJ27" s="52">
        <v>0</v>
      </c>
      <c r="AK27" s="50">
        <f t="shared" ref="AK27:AK31" si="77">IF(ISERROR(AW27*AJ27),"",AW27*AJ27)</f>
        <v>0</v>
      </c>
      <c r="AL27" s="52">
        <v>0</v>
      </c>
      <c r="AM27" s="50">
        <f t="shared" ref="AM27:AM31" si="78">IF(ISERROR(AW27*AL27),"",AW27*AL27)</f>
        <v>0</v>
      </c>
      <c r="AN27" s="52">
        <v>0</v>
      </c>
      <c r="AO27" s="50">
        <f t="shared" ref="AO27:AO31" si="79">IF(ISERROR(AW27*AN27),"",AW27*AN27)</f>
        <v>0</v>
      </c>
      <c r="AP27" s="50">
        <v>0</v>
      </c>
      <c r="AQ27" s="49">
        <v>0</v>
      </c>
      <c r="AR27" s="52">
        <v>0</v>
      </c>
      <c r="AS27" s="50">
        <f>IF(ISERROR(AW27*AR27),"",AW27*AR27)</f>
        <v>0</v>
      </c>
      <c r="AT27" s="50">
        <f t="shared" ref="AT27:AT31" si="80">IF(ISERROR(AK27+AM27+AO27+AP27+AS27),"",AK27+AM27+AO27+AP27+AS27)</f>
        <v>0</v>
      </c>
      <c r="AU27" s="53">
        <f>AI27+AT27</f>
        <v>13.228702497502496</v>
      </c>
      <c r="AV27" s="54">
        <f>IF(ISERROR((AW27-AU27)/AW27),"",(AW27-AU27)/AW27)</f>
        <v>0</v>
      </c>
      <c r="AW27" s="53">
        <f>AI27</f>
        <v>13.228702497502496</v>
      </c>
      <c r="AX27" s="50">
        <f t="shared" ref="AX27:AX29" si="81">IF(ISERROR(AY27*(1-AZ27)),"",AY27*(1-AZ27))</f>
        <v>34.4925</v>
      </c>
      <c r="AY27" s="50">
        <v>45.99</v>
      </c>
      <c r="AZ27" s="52">
        <v>0.25</v>
      </c>
      <c r="BA27" s="48"/>
    </row>
    <row r="28" spans="1:53" s="55" customFormat="1" ht="43.9" customHeight="1" x14ac:dyDescent="0.25">
      <c r="A28" s="36">
        <v>2</v>
      </c>
      <c r="B28" s="57"/>
      <c r="C28" s="37" t="s">
        <v>198</v>
      </c>
      <c r="D28" s="37" t="s">
        <v>61</v>
      </c>
      <c r="E28" s="37"/>
      <c r="F28" s="37" t="s">
        <v>54</v>
      </c>
      <c r="G28" s="38" t="s">
        <v>109</v>
      </c>
      <c r="H28" s="39" t="s">
        <v>90</v>
      </c>
      <c r="I28" s="37" t="s">
        <v>64</v>
      </c>
      <c r="J28" s="37" t="s">
        <v>57</v>
      </c>
      <c r="K28" s="37" t="s">
        <v>58</v>
      </c>
      <c r="L28" s="37" t="s">
        <v>203</v>
      </c>
      <c r="M28" s="37" t="s">
        <v>200</v>
      </c>
      <c r="N28" s="40" t="s">
        <v>204</v>
      </c>
      <c r="O28" s="41" t="s">
        <v>205</v>
      </c>
      <c r="P28" s="37" t="s">
        <v>59</v>
      </c>
      <c r="Q28" s="37">
        <f t="shared" si="61"/>
        <v>75.8</v>
      </c>
      <c r="R28" s="42">
        <v>7.7</v>
      </c>
      <c r="S28" s="43">
        <f t="shared" ref="S28:S31" si="82">IF(ISERROR(Q28/R28),"",Q28/R28)</f>
        <v>9.8441558441558428</v>
      </c>
      <c r="T28" s="43">
        <v>9.84</v>
      </c>
      <c r="U28" s="44"/>
      <c r="V28" s="37" t="s">
        <v>60</v>
      </c>
      <c r="W28" s="45">
        <v>42</v>
      </c>
      <c r="X28" s="45">
        <v>33</v>
      </c>
      <c r="Y28" s="45">
        <v>36</v>
      </c>
      <c r="Z28" s="42">
        <v>10.4</v>
      </c>
      <c r="AA28" s="46">
        <v>3</v>
      </c>
      <c r="AB28" s="47">
        <f t="shared" ref="AB28" si="83">IF(W28="","",W28*X28*Y28/1000000)</f>
        <v>4.9896000000000003E-2</v>
      </c>
      <c r="AC28" s="48">
        <f t="shared" ref="AC28:AC31" si="84">IF(AA28="","",65/AB28*AA28)</f>
        <v>3908.1289081289078</v>
      </c>
      <c r="AD28" s="49">
        <v>4000</v>
      </c>
      <c r="AE28" s="50">
        <f t="shared" ref="AE28:AE31" si="85">IF(ISERROR(AD28/AC28),"",AD28/AC28)</f>
        <v>1.0235076923076925</v>
      </c>
      <c r="AF28" s="37" t="s">
        <v>67</v>
      </c>
      <c r="AG28" s="51">
        <v>0.22800000000000001</v>
      </c>
      <c r="AH28" s="50">
        <f t="shared" ref="AH28:AH31" si="86">IF(ISERROR(S28*AG28),"",S28*AG28)</f>
        <v>2.2444675324675321</v>
      </c>
      <c r="AI28" s="50">
        <f t="shared" si="0"/>
        <v>13.107975224775224</v>
      </c>
      <c r="AJ28" s="52">
        <v>0</v>
      </c>
      <c r="AK28" s="50">
        <f t="shared" si="77"/>
        <v>0</v>
      </c>
      <c r="AL28" s="52">
        <v>0</v>
      </c>
      <c r="AM28" s="50">
        <f t="shared" si="78"/>
        <v>0</v>
      </c>
      <c r="AN28" s="52">
        <v>0</v>
      </c>
      <c r="AO28" s="50">
        <f t="shared" si="79"/>
        <v>0</v>
      </c>
      <c r="AP28" s="50">
        <v>0</v>
      </c>
      <c r="AQ28" s="49">
        <v>0</v>
      </c>
      <c r="AR28" s="52">
        <v>0</v>
      </c>
      <c r="AS28" s="50">
        <f t="shared" ref="AS28:AS31" si="87">IF(ISERROR(AW28*AR28),"",AW28*AR28)</f>
        <v>0</v>
      </c>
      <c r="AT28" s="50">
        <f t="shared" si="80"/>
        <v>0</v>
      </c>
      <c r="AU28" s="53">
        <f t="shared" ref="AU28:AU31" si="88">IF(ISERROR(AI28+AT28),"",AI28+AT28)</f>
        <v>13.107975224775224</v>
      </c>
      <c r="AV28" s="54">
        <f t="shared" ref="AV28:AV31" si="89">IF(ISERROR((AW28-AU28)/AW28),"",(AW28-AU28)/AW28)</f>
        <v>0</v>
      </c>
      <c r="AW28" s="53">
        <f t="shared" ref="AW28:AW31" si="90">AI28</f>
        <v>13.107975224775224</v>
      </c>
      <c r="AX28" s="50">
        <f t="shared" si="81"/>
        <v>34.4925</v>
      </c>
      <c r="AY28" s="50">
        <v>45.99</v>
      </c>
      <c r="AZ28" s="52">
        <v>0.25</v>
      </c>
      <c r="BA28" s="48"/>
    </row>
    <row r="29" spans="1:53" s="55" customFormat="1" ht="43.9" customHeight="1" x14ac:dyDescent="0.25">
      <c r="A29" s="36">
        <v>3</v>
      </c>
      <c r="B29" s="57"/>
      <c r="C29" s="37" t="s">
        <v>198</v>
      </c>
      <c r="D29" s="37" t="s">
        <v>61</v>
      </c>
      <c r="E29" s="37"/>
      <c r="F29" s="37" t="s">
        <v>54</v>
      </c>
      <c r="G29" s="38" t="s">
        <v>109</v>
      </c>
      <c r="H29" s="39" t="s">
        <v>85</v>
      </c>
      <c r="I29" s="37" t="s">
        <v>104</v>
      </c>
      <c r="J29" s="37" t="s">
        <v>78</v>
      </c>
      <c r="K29" s="37" t="s">
        <v>70</v>
      </c>
      <c r="L29" s="37" t="s">
        <v>106</v>
      </c>
      <c r="M29" s="37" t="s">
        <v>200</v>
      </c>
      <c r="N29" s="40" t="s">
        <v>206</v>
      </c>
      <c r="O29" s="41" t="s">
        <v>207</v>
      </c>
      <c r="P29" s="37" t="s">
        <v>59</v>
      </c>
      <c r="Q29" s="37">
        <f t="shared" si="61"/>
        <v>97</v>
      </c>
      <c r="R29" s="42">
        <v>7.7</v>
      </c>
      <c r="S29" s="43">
        <f t="shared" si="82"/>
        <v>12.597402597402597</v>
      </c>
      <c r="T29" s="43">
        <v>12.6</v>
      </c>
      <c r="U29" s="44"/>
      <c r="V29" s="37" t="s">
        <v>60</v>
      </c>
      <c r="W29" s="45">
        <v>42</v>
      </c>
      <c r="X29" s="45">
        <v>33</v>
      </c>
      <c r="Y29" s="45">
        <v>51</v>
      </c>
      <c r="Z29" s="42">
        <v>13.28</v>
      </c>
      <c r="AA29" s="46">
        <v>3</v>
      </c>
      <c r="AB29" s="47">
        <f>IF(W29="","",W29*X29*Y29/1000000)</f>
        <v>7.0685999999999999E-2</v>
      </c>
      <c r="AC29" s="48">
        <f t="shared" si="84"/>
        <v>2758.6792292674645</v>
      </c>
      <c r="AD29" s="49">
        <v>4000</v>
      </c>
      <c r="AE29" s="50">
        <f t="shared" si="85"/>
        <v>1.4499692307692309</v>
      </c>
      <c r="AF29" s="37" t="s">
        <v>67</v>
      </c>
      <c r="AG29" s="51">
        <v>0.22800000000000001</v>
      </c>
      <c r="AH29" s="50">
        <f t="shared" si="86"/>
        <v>2.8722077922077922</v>
      </c>
      <c r="AI29" s="50">
        <f t="shared" si="0"/>
        <v>16.922177022977024</v>
      </c>
      <c r="AJ29" s="52">
        <v>0</v>
      </c>
      <c r="AK29" s="50">
        <f t="shared" si="77"/>
        <v>0</v>
      </c>
      <c r="AL29" s="52">
        <v>0</v>
      </c>
      <c r="AM29" s="50">
        <f t="shared" si="78"/>
        <v>0</v>
      </c>
      <c r="AN29" s="52">
        <v>0</v>
      </c>
      <c r="AO29" s="50">
        <f t="shared" si="79"/>
        <v>0</v>
      </c>
      <c r="AP29" s="50">
        <v>0</v>
      </c>
      <c r="AQ29" s="49">
        <v>0</v>
      </c>
      <c r="AR29" s="52">
        <v>0</v>
      </c>
      <c r="AS29" s="50">
        <f t="shared" si="87"/>
        <v>0</v>
      </c>
      <c r="AT29" s="50">
        <f t="shared" si="80"/>
        <v>0</v>
      </c>
      <c r="AU29" s="53">
        <f t="shared" si="88"/>
        <v>16.922177022977024</v>
      </c>
      <c r="AV29" s="54">
        <f t="shared" si="89"/>
        <v>0</v>
      </c>
      <c r="AW29" s="53">
        <f t="shared" si="90"/>
        <v>16.922177022977024</v>
      </c>
      <c r="AX29" s="50">
        <f t="shared" si="81"/>
        <v>37.4925</v>
      </c>
      <c r="AY29" s="50">
        <v>49.99</v>
      </c>
      <c r="AZ29" s="52">
        <v>0.25</v>
      </c>
      <c r="BA29" s="48"/>
    </row>
    <row r="30" spans="1:53" s="55" customFormat="1" ht="43.9" customHeight="1" x14ac:dyDescent="0.25">
      <c r="A30" s="36">
        <v>4</v>
      </c>
      <c r="B30" s="57"/>
      <c r="C30" s="37" t="s">
        <v>198</v>
      </c>
      <c r="D30" s="37" t="s">
        <v>61</v>
      </c>
      <c r="E30" s="37"/>
      <c r="F30" s="37" t="s">
        <v>54</v>
      </c>
      <c r="G30" s="38" t="s">
        <v>109</v>
      </c>
      <c r="H30" s="39" t="s">
        <v>85</v>
      </c>
      <c r="I30" s="37" t="s">
        <v>104</v>
      </c>
      <c r="J30" s="37" t="s">
        <v>65</v>
      </c>
      <c r="K30" s="37" t="s">
        <v>58</v>
      </c>
      <c r="L30" s="37" t="s">
        <v>149</v>
      </c>
      <c r="M30" s="37" t="s">
        <v>200</v>
      </c>
      <c r="N30" s="40" t="s">
        <v>208</v>
      </c>
      <c r="O30" s="41" t="s">
        <v>209</v>
      </c>
      <c r="P30" s="37" t="s">
        <v>59</v>
      </c>
      <c r="Q30" s="37">
        <f t="shared" si="61"/>
        <v>102.1</v>
      </c>
      <c r="R30" s="42">
        <v>7.7</v>
      </c>
      <c r="S30" s="43">
        <f t="shared" si="82"/>
        <v>13.259740259740258</v>
      </c>
      <c r="T30" s="43">
        <v>13.26</v>
      </c>
      <c r="U30" s="44"/>
      <c r="V30" s="37" t="s">
        <v>60</v>
      </c>
      <c r="W30" s="45">
        <v>42</v>
      </c>
      <c r="X30" s="45">
        <v>33</v>
      </c>
      <c r="Y30" s="45">
        <v>51</v>
      </c>
      <c r="Z30" s="42">
        <v>14.48</v>
      </c>
      <c r="AA30" s="46">
        <v>3</v>
      </c>
      <c r="AB30" s="47">
        <f t="shared" ref="AB30:AB31" si="91">IF(W30="","",W30*X30*Y30/1000000)</f>
        <v>7.0685999999999999E-2</v>
      </c>
      <c r="AC30" s="48">
        <f t="shared" si="84"/>
        <v>2758.6792292674645</v>
      </c>
      <c r="AD30" s="49">
        <v>4000</v>
      </c>
      <c r="AE30" s="50">
        <f t="shared" si="85"/>
        <v>1.4499692307692309</v>
      </c>
      <c r="AF30" s="37" t="s">
        <v>67</v>
      </c>
      <c r="AG30" s="51">
        <v>0.22800000000000001</v>
      </c>
      <c r="AH30" s="50">
        <f t="shared" si="86"/>
        <v>3.0232207792207793</v>
      </c>
      <c r="AI30" s="50">
        <f t="shared" si="0"/>
        <v>17.733190009990011</v>
      </c>
      <c r="AJ30" s="52">
        <v>0</v>
      </c>
      <c r="AK30" s="50">
        <f t="shared" si="77"/>
        <v>0</v>
      </c>
      <c r="AL30" s="52">
        <v>0</v>
      </c>
      <c r="AM30" s="50">
        <f t="shared" si="78"/>
        <v>0</v>
      </c>
      <c r="AN30" s="52">
        <v>0</v>
      </c>
      <c r="AO30" s="50">
        <f t="shared" si="79"/>
        <v>0</v>
      </c>
      <c r="AP30" s="50">
        <v>0</v>
      </c>
      <c r="AQ30" s="49">
        <v>0</v>
      </c>
      <c r="AR30" s="52">
        <v>0</v>
      </c>
      <c r="AS30" s="50">
        <f t="shared" si="87"/>
        <v>0</v>
      </c>
      <c r="AT30" s="50">
        <f t="shared" si="80"/>
        <v>0</v>
      </c>
      <c r="AU30" s="53">
        <f t="shared" si="88"/>
        <v>17.733190009990011</v>
      </c>
      <c r="AV30" s="54">
        <f t="shared" si="89"/>
        <v>0</v>
      </c>
      <c r="AW30" s="53">
        <f t="shared" si="90"/>
        <v>17.733190009990011</v>
      </c>
      <c r="AX30" s="50">
        <f>IF(ISERROR(AY30*(1-AZ30)),"",AY30*(1-AZ30))</f>
        <v>41.2425</v>
      </c>
      <c r="AY30" s="50">
        <v>54.99</v>
      </c>
      <c r="AZ30" s="52">
        <v>0.25</v>
      </c>
      <c r="BA30" s="48"/>
    </row>
    <row r="31" spans="1:53" s="55" customFormat="1" ht="43.15" customHeight="1" x14ac:dyDescent="0.25">
      <c r="A31" s="36">
        <v>5</v>
      </c>
      <c r="B31" s="58"/>
      <c r="C31" s="37" t="s">
        <v>198</v>
      </c>
      <c r="D31" s="37" t="s">
        <v>61</v>
      </c>
      <c r="E31" s="37"/>
      <c r="F31" s="37" t="s">
        <v>54</v>
      </c>
      <c r="G31" s="38" t="s">
        <v>109</v>
      </c>
      <c r="H31" s="39" t="s">
        <v>85</v>
      </c>
      <c r="I31" s="37" t="s">
        <v>104</v>
      </c>
      <c r="J31" s="37" t="s">
        <v>65</v>
      </c>
      <c r="K31" s="37" t="s">
        <v>58</v>
      </c>
      <c r="L31" s="37" t="s">
        <v>114</v>
      </c>
      <c r="M31" s="37" t="s">
        <v>200</v>
      </c>
      <c r="N31" s="40" t="s">
        <v>210</v>
      </c>
      <c r="O31" s="41" t="s">
        <v>211</v>
      </c>
      <c r="P31" s="37" t="s">
        <v>59</v>
      </c>
      <c r="Q31" s="37">
        <f t="shared" si="61"/>
        <v>121.7</v>
      </c>
      <c r="R31" s="42">
        <v>7.7</v>
      </c>
      <c r="S31" s="43">
        <f t="shared" si="82"/>
        <v>15.805194805194805</v>
      </c>
      <c r="T31" s="43">
        <v>15.81</v>
      </c>
      <c r="U31" s="44"/>
      <c r="V31" s="37" t="s">
        <v>60</v>
      </c>
      <c r="W31" s="45">
        <v>42</v>
      </c>
      <c r="X31" s="45">
        <v>33</v>
      </c>
      <c r="Y31" s="45">
        <v>57</v>
      </c>
      <c r="Z31" s="42">
        <v>15.22</v>
      </c>
      <c r="AA31" s="46">
        <v>3</v>
      </c>
      <c r="AB31" s="47">
        <f t="shared" si="91"/>
        <v>7.9002000000000003E-2</v>
      </c>
      <c r="AC31" s="48">
        <f t="shared" si="84"/>
        <v>2468.2919419761524</v>
      </c>
      <c r="AD31" s="49">
        <v>4000</v>
      </c>
      <c r="AE31" s="50">
        <f t="shared" si="85"/>
        <v>1.6205538461538462</v>
      </c>
      <c r="AF31" s="37" t="s">
        <v>67</v>
      </c>
      <c r="AG31" s="51">
        <v>0.22800000000000001</v>
      </c>
      <c r="AH31" s="50">
        <f t="shared" si="86"/>
        <v>3.6035844155844159</v>
      </c>
      <c r="AI31" s="50">
        <f t="shared" si="0"/>
        <v>21.03413826173826</v>
      </c>
      <c r="AJ31" s="52">
        <v>0</v>
      </c>
      <c r="AK31" s="50">
        <f t="shared" si="77"/>
        <v>0</v>
      </c>
      <c r="AL31" s="52">
        <v>0</v>
      </c>
      <c r="AM31" s="50">
        <f t="shared" si="78"/>
        <v>0</v>
      </c>
      <c r="AN31" s="52">
        <v>0</v>
      </c>
      <c r="AO31" s="50">
        <f t="shared" si="79"/>
        <v>0</v>
      </c>
      <c r="AP31" s="50">
        <v>0</v>
      </c>
      <c r="AQ31" s="49">
        <v>0</v>
      </c>
      <c r="AR31" s="52">
        <v>0</v>
      </c>
      <c r="AS31" s="50">
        <f t="shared" si="87"/>
        <v>0</v>
      </c>
      <c r="AT31" s="50">
        <f t="shared" si="80"/>
        <v>0</v>
      </c>
      <c r="AU31" s="53">
        <f t="shared" si="88"/>
        <v>21.03413826173826</v>
      </c>
      <c r="AV31" s="54">
        <f t="shared" si="89"/>
        <v>0</v>
      </c>
      <c r="AW31" s="53">
        <f t="shared" si="90"/>
        <v>21.03413826173826</v>
      </c>
      <c r="AX31" s="50">
        <f>IF(ISERROR(AY31*(1-AZ31)),"",AY31*(1-AZ31))</f>
        <v>48.742499999999993</v>
      </c>
      <c r="AY31" s="50">
        <v>64.989999999999995</v>
      </c>
      <c r="AZ31" s="52">
        <v>0.25</v>
      </c>
      <c r="BA31" s="48"/>
    </row>
    <row r="32" spans="1:53" s="55" customFormat="1" ht="48.6" customHeight="1" x14ac:dyDescent="0.25">
      <c r="A32" s="36">
        <v>1</v>
      </c>
      <c r="B32" s="56"/>
      <c r="C32" s="37" t="s">
        <v>212</v>
      </c>
      <c r="D32" s="37" t="s">
        <v>53</v>
      </c>
      <c r="E32" s="37"/>
      <c r="F32" s="37" t="s">
        <v>54</v>
      </c>
      <c r="G32" s="38" t="s">
        <v>109</v>
      </c>
      <c r="H32" s="39" t="s">
        <v>90</v>
      </c>
      <c r="I32" s="37" t="s">
        <v>56</v>
      </c>
      <c r="J32" s="37" t="s">
        <v>65</v>
      </c>
      <c r="K32" s="37" t="s">
        <v>58</v>
      </c>
      <c r="L32" s="37" t="s">
        <v>118</v>
      </c>
      <c r="M32" s="37" t="s">
        <v>213</v>
      </c>
      <c r="N32" s="40" t="s">
        <v>214</v>
      </c>
      <c r="O32" s="41" t="s">
        <v>79</v>
      </c>
      <c r="P32" s="37" t="s">
        <v>59</v>
      </c>
      <c r="Q32" s="37">
        <f t="shared" si="61"/>
        <v>76.5</v>
      </c>
      <c r="R32" s="42">
        <v>7.7</v>
      </c>
      <c r="S32" s="43">
        <f>IF(ISERROR(Q32/R32),"",Q32/R32)</f>
        <v>9.9350649350649345</v>
      </c>
      <c r="T32" s="43">
        <v>9.94</v>
      </c>
      <c r="U32" s="44"/>
      <c r="V32" s="37" t="s">
        <v>60</v>
      </c>
      <c r="W32" s="45">
        <v>42</v>
      </c>
      <c r="X32" s="45">
        <v>33</v>
      </c>
      <c r="Y32" s="45">
        <v>36</v>
      </c>
      <c r="Z32" s="42">
        <v>10.4</v>
      </c>
      <c r="AA32" s="46">
        <v>3</v>
      </c>
      <c r="AB32" s="47">
        <f>IF(W32="","",W32*X32*Y32/1000000)</f>
        <v>4.9896000000000003E-2</v>
      </c>
      <c r="AC32" s="48">
        <f>IF(AA32="","",65/AB32*AA32)</f>
        <v>3908.1289081289078</v>
      </c>
      <c r="AD32" s="49">
        <v>4000</v>
      </c>
      <c r="AE32" s="50">
        <f>IF(ISERROR(AD32/AC32),"",AD32/AC32)</f>
        <v>1.0235076923076925</v>
      </c>
      <c r="AF32" s="37" t="s">
        <v>67</v>
      </c>
      <c r="AG32" s="51">
        <v>0.22800000000000001</v>
      </c>
      <c r="AH32" s="50">
        <f>IF(ISERROR(S32*AG32),"",S32*AG32)</f>
        <v>2.2651948051948052</v>
      </c>
      <c r="AI32" s="50">
        <f t="shared" si="0"/>
        <v>13.228702497502496</v>
      </c>
      <c r="AJ32" s="52">
        <v>0</v>
      </c>
      <c r="AK32" s="50">
        <f t="shared" ref="AK32:AK36" si="92">IF(ISERROR(AW32*AJ32),"",AW32*AJ32)</f>
        <v>0</v>
      </c>
      <c r="AL32" s="52">
        <v>0</v>
      </c>
      <c r="AM32" s="50">
        <f t="shared" ref="AM32:AM36" si="93">IF(ISERROR(AW32*AL32),"",AW32*AL32)</f>
        <v>0</v>
      </c>
      <c r="AN32" s="52">
        <v>0</v>
      </c>
      <c r="AO32" s="50">
        <f t="shared" ref="AO32:AO36" si="94">IF(ISERROR(AW32*AN32),"",AW32*AN32)</f>
        <v>0</v>
      </c>
      <c r="AP32" s="50">
        <v>0</v>
      </c>
      <c r="AQ32" s="49">
        <v>0</v>
      </c>
      <c r="AR32" s="52">
        <v>0</v>
      </c>
      <c r="AS32" s="50">
        <f>IF(ISERROR(AW32*AR32),"",AW32*AR32)</f>
        <v>0</v>
      </c>
      <c r="AT32" s="50">
        <f t="shared" ref="AT32:AT36" si="95">IF(ISERROR(AK32+AM32+AO32+AP32+AS32),"",AK32+AM32+AO32+AP32+AS32)</f>
        <v>0</v>
      </c>
      <c r="AU32" s="53">
        <f>AI32+AT32</f>
        <v>13.228702497502496</v>
      </c>
      <c r="AV32" s="54">
        <f>IF(ISERROR((AW32-AU32)/AW32),"",(AW32-AU32)/AW32)</f>
        <v>0</v>
      </c>
      <c r="AW32" s="53">
        <f>AI32</f>
        <v>13.228702497502496</v>
      </c>
      <c r="AX32" s="50">
        <f t="shared" ref="AX32:AX34" si="96">IF(ISERROR(AY32*(1-AZ32)),"",AY32*(1-AZ32))</f>
        <v>34.4925</v>
      </c>
      <c r="AY32" s="50">
        <v>45.99</v>
      </c>
      <c r="AZ32" s="52">
        <v>0.25</v>
      </c>
      <c r="BA32" s="48"/>
    </row>
    <row r="33" spans="1:53" s="55" customFormat="1" ht="43.9" customHeight="1" x14ac:dyDescent="0.25">
      <c r="A33" s="36">
        <v>2</v>
      </c>
      <c r="B33" s="57"/>
      <c r="C33" s="37" t="s">
        <v>212</v>
      </c>
      <c r="D33" s="37" t="s">
        <v>61</v>
      </c>
      <c r="E33" s="37"/>
      <c r="F33" s="37" t="s">
        <v>54</v>
      </c>
      <c r="G33" s="38" t="s">
        <v>109</v>
      </c>
      <c r="H33" s="39" t="s">
        <v>90</v>
      </c>
      <c r="I33" s="37" t="s">
        <v>56</v>
      </c>
      <c r="J33" s="37" t="s">
        <v>65</v>
      </c>
      <c r="K33" s="37" t="s">
        <v>58</v>
      </c>
      <c r="L33" s="37" t="s">
        <v>203</v>
      </c>
      <c r="M33" s="37" t="s">
        <v>213</v>
      </c>
      <c r="N33" s="40" t="s">
        <v>215</v>
      </c>
      <c r="O33" s="41" t="s">
        <v>81</v>
      </c>
      <c r="P33" s="37" t="s">
        <v>59</v>
      </c>
      <c r="Q33" s="37">
        <f t="shared" si="61"/>
        <v>75.8</v>
      </c>
      <c r="R33" s="42">
        <v>7.7</v>
      </c>
      <c r="S33" s="43">
        <f t="shared" ref="S33:S36" si="97">IF(ISERROR(Q33/R33),"",Q33/R33)</f>
        <v>9.8441558441558428</v>
      </c>
      <c r="T33" s="43">
        <v>9.84</v>
      </c>
      <c r="U33" s="44"/>
      <c r="V33" s="37" t="s">
        <v>60</v>
      </c>
      <c r="W33" s="45">
        <v>42</v>
      </c>
      <c r="X33" s="45">
        <v>33</v>
      </c>
      <c r="Y33" s="45">
        <v>36</v>
      </c>
      <c r="Z33" s="42">
        <v>10.4</v>
      </c>
      <c r="AA33" s="46">
        <v>3</v>
      </c>
      <c r="AB33" s="47">
        <f t="shared" ref="AB33" si="98">IF(W33="","",W33*X33*Y33/1000000)</f>
        <v>4.9896000000000003E-2</v>
      </c>
      <c r="AC33" s="48">
        <f t="shared" ref="AC33:AC36" si="99">IF(AA33="","",65/AB33*AA33)</f>
        <v>3908.1289081289078</v>
      </c>
      <c r="AD33" s="49">
        <v>4000</v>
      </c>
      <c r="AE33" s="50">
        <f t="shared" ref="AE33:AE36" si="100">IF(ISERROR(AD33/AC33),"",AD33/AC33)</f>
        <v>1.0235076923076925</v>
      </c>
      <c r="AF33" s="37" t="s">
        <v>67</v>
      </c>
      <c r="AG33" s="51">
        <v>0.22800000000000001</v>
      </c>
      <c r="AH33" s="50">
        <f t="shared" ref="AH33:AH36" si="101">IF(ISERROR(S33*AG33),"",S33*AG33)</f>
        <v>2.2444675324675321</v>
      </c>
      <c r="AI33" s="50">
        <f t="shared" si="0"/>
        <v>13.107975224775224</v>
      </c>
      <c r="AJ33" s="52">
        <v>0</v>
      </c>
      <c r="AK33" s="50">
        <f t="shared" si="92"/>
        <v>0</v>
      </c>
      <c r="AL33" s="52">
        <v>0</v>
      </c>
      <c r="AM33" s="50">
        <f t="shared" si="93"/>
        <v>0</v>
      </c>
      <c r="AN33" s="52">
        <v>0</v>
      </c>
      <c r="AO33" s="50">
        <f t="shared" si="94"/>
        <v>0</v>
      </c>
      <c r="AP33" s="50">
        <v>0</v>
      </c>
      <c r="AQ33" s="49">
        <v>0</v>
      </c>
      <c r="AR33" s="52">
        <v>0</v>
      </c>
      <c r="AS33" s="50">
        <f t="shared" ref="AS33:AS36" si="102">IF(ISERROR(AW33*AR33),"",AW33*AR33)</f>
        <v>0</v>
      </c>
      <c r="AT33" s="50">
        <f t="shared" si="95"/>
        <v>0</v>
      </c>
      <c r="AU33" s="53">
        <f t="shared" ref="AU33:AU36" si="103">IF(ISERROR(AI33+AT33),"",AI33+AT33)</f>
        <v>13.107975224775224</v>
      </c>
      <c r="AV33" s="54">
        <f t="shared" ref="AV33:AV36" si="104">IF(ISERROR((AW33-AU33)/AW33),"",(AW33-AU33)/AW33)</f>
        <v>0</v>
      </c>
      <c r="AW33" s="53">
        <f t="shared" ref="AW33:AW36" si="105">AI33</f>
        <v>13.107975224775224</v>
      </c>
      <c r="AX33" s="50">
        <f t="shared" si="96"/>
        <v>34.4925</v>
      </c>
      <c r="AY33" s="50">
        <v>45.99</v>
      </c>
      <c r="AZ33" s="52">
        <v>0.25</v>
      </c>
      <c r="BA33" s="48"/>
    </row>
    <row r="34" spans="1:53" s="55" customFormat="1" ht="43.9" customHeight="1" x14ac:dyDescent="0.25">
      <c r="A34" s="36">
        <v>3</v>
      </c>
      <c r="B34" s="57"/>
      <c r="C34" s="37" t="s">
        <v>212</v>
      </c>
      <c r="D34" s="37" t="s">
        <v>61</v>
      </c>
      <c r="E34" s="37"/>
      <c r="F34" s="37" t="s">
        <v>54</v>
      </c>
      <c r="G34" s="38" t="s">
        <v>109</v>
      </c>
      <c r="H34" s="39" t="s">
        <v>82</v>
      </c>
      <c r="I34" s="37" t="s">
        <v>72</v>
      </c>
      <c r="J34" s="37" t="s">
        <v>65</v>
      </c>
      <c r="K34" s="37" t="s">
        <v>70</v>
      </c>
      <c r="L34" s="37" t="s">
        <v>106</v>
      </c>
      <c r="M34" s="37" t="s">
        <v>213</v>
      </c>
      <c r="N34" s="40" t="s">
        <v>216</v>
      </c>
      <c r="O34" s="41" t="s">
        <v>83</v>
      </c>
      <c r="P34" s="37" t="s">
        <v>59</v>
      </c>
      <c r="Q34" s="37">
        <f t="shared" si="61"/>
        <v>97</v>
      </c>
      <c r="R34" s="42">
        <v>7.7</v>
      </c>
      <c r="S34" s="43">
        <f t="shared" si="97"/>
        <v>12.597402597402597</v>
      </c>
      <c r="T34" s="43">
        <v>12.6</v>
      </c>
      <c r="U34" s="44"/>
      <c r="V34" s="37" t="s">
        <v>60</v>
      </c>
      <c r="W34" s="45">
        <v>42</v>
      </c>
      <c r="X34" s="45">
        <v>33</v>
      </c>
      <c r="Y34" s="45">
        <v>51</v>
      </c>
      <c r="Z34" s="42">
        <v>13.28</v>
      </c>
      <c r="AA34" s="46">
        <v>3</v>
      </c>
      <c r="AB34" s="47">
        <f>IF(W34="","",W34*X34*Y34/1000000)</f>
        <v>7.0685999999999999E-2</v>
      </c>
      <c r="AC34" s="48">
        <f t="shared" si="99"/>
        <v>2758.6792292674645</v>
      </c>
      <c r="AD34" s="49">
        <v>4000</v>
      </c>
      <c r="AE34" s="50">
        <f t="shared" si="100"/>
        <v>1.4499692307692309</v>
      </c>
      <c r="AF34" s="37" t="s">
        <v>117</v>
      </c>
      <c r="AG34" s="51">
        <v>0.22800000000000001</v>
      </c>
      <c r="AH34" s="50">
        <f t="shared" si="101"/>
        <v>2.8722077922077922</v>
      </c>
      <c r="AI34" s="50">
        <f t="shared" si="0"/>
        <v>16.922177022977024</v>
      </c>
      <c r="AJ34" s="52">
        <v>0</v>
      </c>
      <c r="AK34" s="50">
        <f t="shared" si="92"/>
        <v>0</v>
      </c>
      <c r="AL34" s="52">
        <v>0</v>
      </c>
      <c r="AM34" s="50">
        <f t="shared" si="93"/>
        <v>0</v>
      </c>
      <c r="AN34" s="52">
        <v>0</v>
      </c>
      <c r="AO34" s="50">
        <f t="shared" si="94"/>
        <v>0</v>
      </c>
      <c r="AP34" s="50">
        <v>0</v>
      </c>
      <c r="AQ34" s="49">
        <v>0</v>
      </c>
      <c r="AR34" s="52">
        <v>0</v>
      </c>
      <c r="AS34" s="50">
        <f t="shared" si="102"/>
        <v>0</v>
      </c>
      <c r="AT34" s="50">
        <f t="shared" si="95"/>
        <v>0</v>
      </c>
      <c r="AU34" s="53">
        <f t="shared" si="103"/>
        <v>16.922177022977024</v>
      </c>
      <c r="AV34" s="54">
        <f t="shared" si="104"/>
        <v>0</v>
      </c>
      <c r="AW34" s="53">
        <f t="shared" si="105"/>
        <v>16.922177022977024</v>
      </c>
      <c r="AX34" s="50">
        <f t="shared" si="96"/>
        <v>37.4925</v>
      </c>
      <c r="AY34" s="50">
        <v>49.99</v>
      </c>
      <c r="AZ34" s="52">
        <v>0.25</v>
      </c>
      <c r="BA34" s="48"/>
    </row>
    <row r="35" spans="1:53" s="55" customFormat="1" ht="43.9" customHeight="1" x14ac:dyDescent="0.25">
      <c r="A35" s="36">
        <v>4</v>
      </c>
      <c r="B35" s="57"/>
      <c r="C35" s="37" t="s">
        <v>212</v>
      </c>
      <c r="D35" s="37" t="s">
        <v>61</v>
      </c>
      <c r="E35" s="37"/>
      <c r="F35" s="37" t="s">
        <v>54</v>
      </c>
      <c r="G35" s="38" t="s">
        <v>156</v>
      </c>
      <c r="H35" s="39" t="s">
        <v>82</v>
      </c>
      <c r="I35" s="37" t="s">
        <v>104</v>
      </c>
      <c r="J35" s="37" t="s">
        <v>78</v>
      </c>
      <c r="K35" s="37" t="s">
        <v>58</v>
      </c>
      <c r="L35" s="37" t="s">
        <v>217</v>
      </c>
      <c r="M35" s="37" t="s">
        <v>213</v>
      </c>
      <c r="N35" s="40" t="s">
        <v>218</v>
      </c>
      <c r="O35" s="41" t="s">
        <v>86</v>
      </c>
      <c r="P35" s="37" t="s">
        <v>59</v>
      </c>
      <c r="Q35" s="37">
        <f t="shared" si="61"/>
        <v>102.1</v>
      </c>
      <c r="R35" s="42">
        <v>7.7</v>
      </c>
      <c r="S35" s="43">
        <f t="shared" si="97"/>
        <v>13.259740259740258</v>
      </c>
      <c r="T35" s="43">
        <v>13.26</v>
      </c>
      <c r="U35" s="44"/>
      <c r="V35" s="37" t="s">
        <v>60</v>
      </c>
      <c r="W35" s="45">
        <v>42</v>
      </c>
      <c r="X35" s="45">
        <v>33</v>
      </c>
      <c r="Y35" s="45">
        <v>51</v>
      </c>
      <c r="Z35" s="42">
        <v>14.48</v>
      </c>
      <c r="AA35" s="46">
        <v>3</v>
      </c>
      <c r="AB35" s="47">
        <f t="shared" ref="AB35:AB36" si="106">IF(W35="","",W35*X35*Y35/1000000)</f>
        <v>7.0685999999999999E-2</v>
      </c>
      <c r="AC35" s="48">
        <f t="shared" si="99"/>
        <v>2758.6792292674645</v>
      </c>
      <c r="AD35" s="49">
        <v>4000</v>
      </c>
      <c r="AE35" s="50">
        <f t="shared" si="100"/>
        <v>1.4499692307692309</v>
      </c>
      <c r="AF35" s="37" t="s">
        <v>67</v>
      </c>
      <c r="AG35" s="51">
        <v>0.22800000000000001</v>
      </c>
      <c r="AH35" s="50">
        <f t="shared" si="101"/>
        <v>3.0232207792207793</v>
      </c>
      <c r="AI35" s="50">
        <f t="shared" si="0"/>
        <v>17.733190009990011</v>
      </c>
      <c r="AJ35" s="52">
        <v>0</v>
      </c>
      <c r="AK35" s="50">
        <f t="shared" si="92"/>
        <v>0</v>
      </c>
      <c r="AL35" s="52">
        <v>0</v>
      </c>
      <c r="AM35" s="50">
        <f t="shared" si="93"/>
        <v>0</v>
      </c>
      <c r="AN35" s="52">
        <v>0</v>
      </c>
      <c r="AO35" s="50">
        <f t="shared" si="94"/>
        <v>0</v>
      </c>
      <c r="AP35" s="50">
        <v>0</v>
      </c>
      <c r="AQ35" s="49">
        <v>0</v>
      </c>
      <c r="AR35" s="52">
        <v>0</v>
      </c>
      <c r="AS35" s="50">
        <f t="shared" si="102"/>
        <v>0</v>
      </c>
      <c r="AT35" s="50">
        <f t="shared" si="95"/>
        <v>0</v>
      </c>
      <c r="AU35" s="53">
        <f t="shared" si="103"/>
        <v>17.733190009990011</v>
      </c>
      <c r="AV35" s="54">
        <f t="shared" si="104"/>
        <v>0</v>
      </c>
      <c r="AW35" s="53">
        <f t="shared" si="105"/>
        <v>17.733190009990011</v>
      </c>
      <c r="AX35" s="50">
        <f>IF(ISERROR(AY35*(1-AZ35)),"",AY35*(1-AZ35))</f>
        <v>41.2425</v>
      </c>
      <c r="AY35" s="50">
        <v>54.99</v>
      </c>
      <c r="AZ35" s="52">
        <v>0.25</v>
      </c>
      <c r="BA35" s="48"/>
    </row>
    <row r="36" spans="1:53" s="55" customFormat="1" ht="43.15" customHeight="1" x14ac:dyDescent="0.25">
      <c r="A36" s="36">
        <v>5</v>
      </c>
      <c r="B36" s="58"/>
      <c r="C36" s="37" t="s">
        <v>212</v>
      </c>
      <c r="D36" s="37" t="s">
        <v>61</v>
      </c>
      <c r="E36" s="37"/>
      <c r="F36" s="37" t="s">
        <v>54</v>
      </c>
      <c r="G36" s="38" t="s">
        <v>109</v>
      </c>
      <c r="H36" s="39" t="s">
        <v>85</v>
      </c>
      <c r="I36" s="37" t="s">
        <v>72</v>
      </c>
      <c r="J36" s="37" t="s">
        <v>65</v>
      </c>
      <c r="K36" s="37" t="s">
        <v>66</v>
      </c>
      <c r="L36" s="37" t="s">
        <v>219</v>
      </c>
      <c r="M36" s="37" t="s">
        <v>213</v>
      </c>
      <c r="N36" s="40" t="s">
        <v>220</v>
      </c>
      <c r="O36" s="41" t="s">
        <v>88</v>
      </c>
      <c r="P36" s="37" t="s">
        <v>59</v>
      </c>
      <c r="Q36" s="37">
        <f t="shared" si="61"/>
        <v>121.7</v>
      </c>
      <c r="R36" s="42">
        <v>7.7</v>
      </c>
      <c r="S36" s="43">
        <f t="shared" si="97"/>
        <v>15.805194805194805</v>
      </c>
      <c r="T36" s="43">
        <v>15.81</v>
      </c>
      <c r="U36" s="44"/>
      <c r="V36" s="37" t="s">
        <v>60</v>
      </c>
      <c r="W36" s="45">
        <v>42</v>
      </c>
      <c r="X36" s="45">
        <v>33</v>
      </c>
      <c r="Y36" s="45">
        <v>57</v>
      </c>
      <c r="Z36" s="42">
        <v>15.22</v>
      </c>
      <c r="AA36" s="46">
        <v>3</v>
      </c>
      <c r="AB36" s="47">
        <f t="shared" si="106"/>
        <v>7.9002000000000003E-2</v>
      </c>
      <c r="AC36" s="48">
        <f t="shared" si="99"/>
        <v>2468.2919419761524</v>
      </c>
      <c r="AD36" s="49">
        <v>4000</v>
      </c>
      <c r="AE36" s="50">
        <f t="shared" si="100"/>
        <v>1.6205538461538462</v>
      </c>
      <c r="AF36" s="37" t="s">
        <v>67</v>
      </c>
      <c r="AG36" s="51">
        <v>0.22800000000000001</v>
      </c>
      <c r="AH36" s="50">
        <f t="shared" si="101"/>
        <v>3.6035844155844159</v>
      </c>
      <c r="AI36" s="50">
        <f t="shared" si="0"/>
        <v>21.03413826173826</v>
      </c>
      <c r="AJ36" s="52">
        <v>0</v>
      </c>
      <c r="AK36" s="50">
        <f t="shared" si="92"/>
        <v>0</v>
      </c>
      <c r="AL36" s="52">
        <v>0</v>
      </c>
      <c r="AM36" s="50">
        <f t="shared" si="93"/>
        <v>0</v>
      </c>
      <c r="AN36" s="52">
        <v>0</v>
      </c>
      <c r="AO36" s="50">
        <f t="shared" si="94"/>
        <v>0</v>
      </c>
      <c r="AP36" s="50">
        <v>0</v>
      </c>
      <c r="AQ36" s="49">
        <v>0</v>
      </c>
      <c r="AR36" s="52">
        <v>0</v>
      </c>
      <c r="AS36" s="50">
        <f t="shared" si="102"/>
        <v>0</v>
      </c>
      <c r="AT36" s="50">
        <f t="shared" si="95"/>
        <v>0</v>
      </c>
      <c r="AU36" s="53">
        <f t="shared" si="103"/>
        <v>21.03413826173826</v>
      </c>
      <c r="AV36" s="54">
        <f t="shared" si="104"/>
        <v>0</v>
      </c>
      <c r="AW36" s="53">
        <f t="shared" si="105"/>
        <v>21.03413826173826</v>
      </c>
      <c r="AX36" s="50">
        <f>IF(ISERROR(AY36*(1-AZ36)),"",AY36*(1-AZ36))</f>
        <v>48.742499999999993</v>
      </c>
      <c r="AY36" s="50">
        <v>64.989999999999995</v>
      </c>
      <c r="AZ36" s="52">
        <v>0.25</v>
      </c>
      <c r="BA36" s="48"/>
    </row>
  </sheetData>
  <sheetProtection insertRows="0" deleteRows="0" sort="0"/>
  <protectedRanges>
    <protectedRange sqref="L37:BA255 A37:J255 L2:M36 O2:P36 A2:G36 Z2:BA36 R2:V36" name="Range1"/>
    <protectedRange sqref="K37:K253" name="Range1_1"/>
    <protectedRange sqref="H2:J36" name="Range1_4"/>
    <protectedRange sqref="K2:K36" name="Range1_1_2"/>
    <protectedRange sqref="Q2:Q36" name="Range1_7"/>
  </protectedRanges>
  <mergeCells count="7">
    <mergeCell ref="B27:B31"/>
    <mergeCell ref="B32:B36"/>
    <mergeCell ref="B2:B6"/>
    <mergeCell ref="B7:B11"/>
    <mergeCell ref="B12:B16"/>
    <mergeCell ref="B17:B21"/>
    <mergeCell ref="B22:B26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F2:F36</xm:sqref>
        </x14:dataValidation>
        <x14:dataValidation type="list" allowBlank="1" showInputMessage="1" showErrorMessage="1">
          <x14:formula1>
            <xm:f>[1]ValueSelect!#REF!</xm:f>
          </x14:formula1>
          <xm:sqref>E2:E36</xm:sqref>
        </x14:dataValidation>
        <x14:dataValidation type="list" allowBlank="1" showInputMessage="1" showErrorMessage="1">
          <x14:formula1>
            <xm:f>[1]Data!#REF!</xm:f>
          </x14:formula1>
          <xm:sqref>P2:P36</xm:sqref>
        </x14:dataValidation>
        <x14:dataValidation type="list" allowBlank="1" showInputMessage="1" showErrorMessage="1">
          <x14:formula1>
            <xm:f>[1]Data!#REF!</xm:f>
          </x14:formula1>
          <xm:sqref>V2:V36</xm:sqref>
        </x14:dataValidation>
        <x14:dataValidation type="list" allowBlank="1" showInputMessage="1" showErrorMessage="1">
          <x14:formula1>
            <xm:f>[1]ValueSelect!#REF!</xm:f>
          </x14:formula1>
          <xm:sqref>D2:D36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2026-06-18T08:02:59Z</dcterms:created>
  <dcterms:modified xsi:type="dcterms:W3CDTF">2026-06-18T08:07:16Z</dcterms:modified>
</cp:coreProperties>
</file>