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'Item Master'!$E$1:$E$20</definedName>
    <definedName name="CATEGORY">[1]Sheet1!$DW$2:$DW$3</definedName>
    <definedName name="colour">[1]Sheet1!$EH$2:$EH$3</definedName>
    <definedName name="a">[2]Flow!$AB$27:$AB$28,[2]Flow!$AB$39:$AB$43,[2]Flow!$AB$64:$AB$65,[2]Flow!$AB$93:$AB$94,[2]Flow!$AB$103:$AB$105,[2]Flow!$AB$116:$AB$117</definedName>
    <definedName name="ACCESSORIES">'[3]x-Lists'!$AH$2:$AH$12</definedName>
    <definedName name="foam">[1]Sheet1!$EC$2:$EC$3</definedName>
    <definedName name="KD">[1]Sheet1!$DS$2:$DS$2</definedName>
    <definedName name="Acol">#REF!</definedName>
    <definedName name="AD">'[4]other data'!$T$2:$T$5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____xlfn.BAHTTEXT">#NAME?</definedName>
    <definedName name="___xlfn.BAHTTEXT">#NAME?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C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K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M1" authorId="0">
      <text>
        <r>
          <rPr>
            <sz val="11"/>
            <rFont val="Calibri"/>
            <charset val="134"/>
          </rPr>
          <t>[JLA Domestic Price]*[DA %]</t>
        </r>
      </text>
    </comment>
    <comment ref="AO1" authorId="0">
      <text>
        <r>
          <rPr>
            <sz val="11"/>
            <rFont val="Calibri"/>
            <charset val="134"/>
          </rPr>
          <t>[JLA Domestic Price]*[Royalty %]</t>
        </r>
      </text>
    </comment>
    <comment ref="AR1" authorId="0">
      <text>
        <r>
          <rPr>
            <sz val="11"/>
            <rFont val="Calibri"/>
            <charset val="134"/>
          </rPr>
          <t>[JLA Domestic Price]*[Warehouse Charge %]</t>
        </r>
      </text>
    </comment>
    <comment ref="AS1" authorId="0">
      <text>
        <r>
          <rPr>
            <sz val="11"/>
            <rFont val="Calibri"/>
            <charset val="134"/>
          </rPr>
          <t>[DA $]+[Royalty $]+[Other Load $]</t>
        </r>
      </text>
    </comment>
    <comment ref="AT1" authorId="0">
      <text>
        <r>
          <rPr>
            <sz val="11"/>
            <rFont val="Calibri"/>
            <charset val="134"/>
          </rPr>
          <t>[LDP Cost $]+[Total Load $]</t>
        </r>
      </text>
    </comment>
    <comment ref="AU1" authorId="0">
      <text>
        <r>
          <rPr>
            <sz val="11"/>
            <rFont val="Calibri"/>
            <charset val="134"/>
          </rPr>
          <t>([JLA POE Price]-[LDP Cost with Load $])/[JLA POE Price]</t>
        </r>
      </text>
    </comment>
    <comment ref="AX1" authorId="0">
      <text>
        <r>
          <rPr>
            <sz val="11"/>
            <rFont val="Calibri"/>
            <charset val="134"/>
          </rPr>
          <t>([Suggested Reatil Price]-[JLA Domestic Price])/[Suggested Reatil Price]</t>
        </r>
      </text>
    </comment>
    <comment ref="AZ1" authorId="0">
      <text>
        <r>
          <rPr>
            <sz val="11"/>
            <rFont val="Calibri"/>
            <charset val="134"/>
          </rPr>
          <t>[LDP Cost with Load $]*[MOQ]</t>
        </r>
      </text>
    </comment>
    <comment ref="BA1" authorId="0">
      <text>
        <r>
          <rPr>
            <sz val="11"/>
            <rFont val="Calibri"/>
            <charset val="134"/>
          </rPr>
          <t>[JLA Domestic Price]*[MOQ]</t>
        </r>
      </text>
    </comment>
    <comment ref="BB1" authorId="0">
      <text>
        <r>
          <rPr>
            <sz val="11"/>
            <rFont val="Calibri"/>
            <charset val="134"/>
          </rPr>
          <t>[Suggested Retail price]*[MOQ]</t>
        </r>
      </text>
    </comment>
    <comment ref="BC1" authorId="0">
      <text>
        <r>
          <rPr>
            <sz val="11"/>
            <rFont val="Calibri"/>
            <charset val="134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<sst xmlns="http://schemas.openxmlformats.org/spreadsheetml/2006/main" count="376" uniqueCount="130">
  <si>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</si>
  <si>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</si>
  <si>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</si>
  <si>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</si>
  <si>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</si>
  <si>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</si>
  <si>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</si>
  <si>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</si>
  <si>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</si>
  <si>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</si>
  <si>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</si>
  <si>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</si>
  <si>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</si>
  <si>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</si>
  <si>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</si>
  <si>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</si>
  <si>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</si>
  <si>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</si>
  <si>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</si>
  <si>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</si>
  <si>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</si>
  <si>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</si>
  <si>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</si>
  <si>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</si>
  <si>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</si>
  <si>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</si>
  <si>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</si>
  <si>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</si>
  <si>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</si>
  <si>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</si>
  <si>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</si>
  <si>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</si>
  <si>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</si>
  <si>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</si>
  <si>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</si>
  <si>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</si>
  <si>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</si>
  <si>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</si>
  <si>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</si>
  <si>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</si>
  <si>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</si>
  <si>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</si>
  <si>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</si>
  <si>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</si>
  <si>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</si>
  <si>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</si>
  <si>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</si>
  <si>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</si>
  <si>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</si>
  <si>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</si>
  <si>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TTL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</si>
  <si>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</si>
  <si>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</si>
  <si>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</si>
  <si>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</si>
  <si>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</si>
  <si>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</si>
  <si>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</si>
  <si>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</si>
  <si>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</si>
  <si>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Home</t>
  </si>
  <si>
    <t>Shower Curtain</t>
  </si>
  <si>
    <t>TBD.</t>
  </si>
  <si>
    <t xml:space="preserve">100% Polyester Shower Curtain 13pc set
</t>
  </si>
  <si>
    <t>SC 13pc set</t>
  </si>
  <si>
    <t>75gsm microfiber+40gsm knitted,
3D HEART embossed with foil sculpted printed.
13PC set, 12pcs silver roller ball hook.</t>
  </si>
  <si>
    <t>75gsm microfiber+40gsm knitted.</t>
  </si>
  <si>
    <t>72x72"</t>
  </si>
  <si>
    <t>As photo.</t>
  </si>
  <si>
    <t>BCF70-4223</t>
  </si>
  <si>
    <t>Piece</t>
  </si>
  <si>
    <t>Normal</t>
  </si>
  <si>
    <t>header+plastic hanger
NO PE bag for every 2pcs</t>
  </si>
  <si>
    <t>6303.92.2050</t>
  </si>
  <si>
    <t>Ningbo,China</t>
  </si>
  <si>
    <t>China</t>
  </si>
  <si>
    <t>Martha Stewart</t>
  </si>
  <si>
    <t>Martha Stewart (Bath) 5%</t>
  </si>
  <si>
    <t xml:space="preserve">
90GSM Cortina Lurex basecloth  fabric(silver lurex), digital printed,
13PC set, 12pcs PEARL BEADS   roller ball hook.
</t>
  </si>
  <si>
    <t>100% polyester</t>
  </si>
  <si>
    <t>70x72"</t>
  </si>
  <si>
    <t>MT70-1005</t>
  </si>
  <si>
    <t>100% polyester, 120gsm Polyslub, printed,
13PC SET, 12pcs silver roller ball hooks</t>
  </si>
  <si>
    <t>MT70-1006</t>
  </si>
  <si>
    <t>100% polyester,120gsm polyslub print body with scallop edge shower curtain, 
silver hook, binding around.
13PC SET, 12pcs silver roller ball hook.</t>
  </si>
  <si>
    <t>MT70-1007</t>
  </si>
  <si>
    <t>100% polyester,120gsm Polyslub,printed
13PC SET, 12pcs PEARL BEADS  roller ball hook.</t>
  </si>
  <si>
    <t>MT70-1008</t>
  </si>
  <si>
    <t>100% polyester,120gsm Polyslub,printed
13PC SET, 12pcs silver roller ball hooks</t>
  </si>
  <si>
    <t>BCF70-4224</t>
  </si>
  <si>
    <t>Laura Ashley</t>
  </si>
  <si>
    <t>Laura Ashley 4%</t>
  </si>
  <si>
    <t xml:space="preserve">100% Polyester Shower Curtain 14pc set
</t>
  </si>
  <si>
    <t>SC 14pc set</t>
  </si>
  <si>
    <t>120gsm polyslub print body with scallop edge, binding around
14PC SET, 12pcs silver roller ball hooks.
Frost Liner: 90% PE, 10% EVA, 5 gauge peva, no magnet, hotpress holes</t>
  </si>
  <si>
    <t>SC, 100% polyester
Liner, 90% PE, 10% EVA,5G peva</t>
  </si>
  <si>
    <t>LA70-0665</t>
  </si>
  <si>
    <t>100% polyester,120gsm Polyslub,printed
13PC SET,12pcs PEARL BEADS roller ball hooks</t>
  </si>
  <si>
    <t>100% polyester,</t>
  </si>
  <si>
    <t>MT70-1009</t>
  </si>
  <si>
    <t>SUMMERHILL</t>
  </si>
  <si>
    <t>120gsm Polyslub,printed
14PC SET ,12pcs silver roller ball hooks.
Frost Liner: 90% PE, 10% EVA, 5 gauge peva, no magnet, hotpress holes</t>
  </si>
  <si>
    <t>LA70-0666</t>
  </si>
  <si>
    <t>MEADOW</t>
  </si>
  <si>
    <t>120gsm Polyslub, printed,
Clear Liner: 90% PE, 10% EVA, 5 gauge peva, no magnet, hotpress holes
14PC SET, 12pcs silver roller ball hooks.</t>
  </si>
  <si>
    <t>SC, 100% polyester
Liner, 90% PE, 10% EVA, 5G peva</t>
  </si>
  <si>
    <t>MT70-1010</t>
  </si>
  <si>
    <t>FLORAL GARDEN</t>
  </si>
  <si>
    <t>100% polyester, 120gsm Polyslub,
printed
13PC SET,12pcs silver roller ball hooks.</t>
  </si>
  <si>
    <t>MT70-1011</t>
  </si>
  <si>
    <t>DITSY GARDEN</t>
  </si>
  <si>
    <t>120gsm Polyslub,printed
Liner: 90% PE, 10% EVA, 5 gauge peva, no magnet, hotpress holes
14PC SET,12pcs silver roller ball hooks.</t>
  </si>
  <si>
    <t>BCF70-4225</t>
  </si>
  <si>
    <t>IRENE</t>
  </si>
  <si>
    <t>100% polyester,120gsm Polyslub,
 printed
13PC SET,12pcs silver roller ball hooks.</t>
  </si>
  <si>
    <t>BCF70-4226</t>
  </si>
  <si>
    <t>SCROLL FOIL</t>
  </si>
  <si>
    <t>100% polyester, 120gsm Polyslub,
foil printed .
Liner: 90% PE, 10% EVA, 5 gauge peva, no magnet, hotpress holes.
14PC SET,12pcs silver roller ball hook.</t>
  </si>
  <si>
    <t>BCF70-4227</t>
  </si>
  <si>
    <t>DECO STRIPE</t>
  </si>
  <si>
    <t>100% polyester, 120gsm Polyslub foil print.
13PC SET,12pcs silver roller ball hooks</t>
  </si>
  <si>
    <t>BCF70-4228</t>
  </si>
  <si>
    <t>120gsm Polyslub, printed
Frost Liner: 90% PE, 10% EVA, 5 gauge peva, no magnet, hotpress holes
14PC SET,12pcs silver roller ball hook</t>
  </si>
  <si>
    <t>BCF70-4229</t>
  </si>
  <si>
    <t>120gsm Polyslub,printed
Frost Liner: 90% PE, 10% EVA, 5 gauge peva, no magnet, hotpress holes
14PC SET, 12pcs silver roller ball hooks.</t>
  </si>
  <si>
    <t>MT70-1012</t>
  </si>
  <si>
    <t>120gsm Polyslub,printed
Frost Liner: 90% PE, 10% EVA, 5 gauge peva, no magnet, hotpress holes.
14PC SET,12pcs silver roller ball hooks.</t>
  </si>
  <si>
    <t>MT70-1013</t>
  </si>
  <si>
    <t>120gsm Polyslub,printed
Clear Liner: 90% PE, 10% EVA, 5 gauge peva, no magnet, hotpress holes.
14PC SET,12pcs silver roller ball hooks.</t>
  </si>
  <si>
    <t>MT70-1014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</si>
</sst>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(&quot;$&quot;* #,##0.00_);_(&quot;$&quot;* \(#,##0.00\);_(&quot;$&quot;* &quot;-&quot;??_);_(@_)"/>
    <numFmt numFmtId="178" formatCode="[$￥-804]#,##0.00;[Red][$￥-804]#,##0.00"/>
    <numFmt numFmtId="179" formatCode="[$-409]d/mmm;@"/>
    <numFmt numFmtId="180" formatCode="[$$-409]#,##0.00;\-[$$-409]#,##0.00"/>
    <numFmt numFmtId="181" formatCode="[$¥-804]#,##0.00;[$¥-804]\-#,##0.00"/>
    <numFmt numFmtId="182" formatCode="0.00_ "/>
    <numFmt numFmtId="183" formatCode="&quot;$&quot;#,##0.00"/>
    <numFmt numFmtId="184" formatCode="0.0"/>
    <numFmt numFmtId="185" formatCode="0.000"/>
    <numFmt numFmtId="186" formatCode="\$#,##0.00;\-\$#,##0.00"/>
    <numFmt numFmtId="187" formatCode="_(* #,##0_);_(* \(#,##0\);_(* &quot;-&quot;??_);_(@_)"/>
    <numFmt numFmtId="188" formatCode="0.0_);[Red]\(0.0\)"/>
    <numFmt numFmtId="189" formatCode="0.0%"/>
    <numFmt numFmtId="190" formatCode="_([$$-409]* #,##0_);_([$$-409]* \(#,##0\);_([$$-409]* &quot;-&quot;??_);_(@_)"/>
    <numFmt numFmtId="191" formatCode="_([$$-409]* #,##0.00_);_([$$-409]* \(#,##0.00\);_([$$-409]* &quot;-&quot;??_);_(@_)"/>
  </numFmts>
  <fonts count="33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name val="Calibri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" fillId="0" borderId="0"/>
    <xf numFmtId="176" fontId="1" fillId="0" borderId="0"/>
    <xf numFmtId="0" fontId="0" fillId="0" borderId="0"/>
    <xf numFmtId="0" fontId="1" fillId="0" borderId="0"/>
    <xf numFmtId="176" fontId="31" fillId="0" borderId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2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9" fontId="32" fillId="0" borderId="0">
      <alignment vertical="center"/>
    </xf>
    <xf numFmtId="0" fontId="0" fillId="0" borderId="0"/>
    <xf numFmtId="0" fontId="32" fillId="0" borderId="0"/>
    <xf numFmtId="0" fontId="0" fillId="0" borderId="0"/>
    <xf numFmtId="180" fontId="32" fillId="0" borderId="0"/>
    <xf numFmtId="176" fontId="1" fillId="0" borderId="0"/>
    <xf numFmtId="181" fontId="32" fillId="0" borderId="0">
      <alignment vertical="top"/>
    </xf>
    <xf numFmtId="181" fontId="1" fillId="0" borderId="0"/>
  </cellStyleXfs>
  <cellXfs count="59">
    <xf numFmtId="0" fontId="0" fillId="0" borderId="0" xfId="0" applyNumberFormat="1" applyFon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1" fillId="0" borderId="1" xfId="0" applyNumberFormat="1" applyFont="1" applyBorder="1"/>
    <xf numFmtId="182" fontId="1" fillId="0" borderId="1" xfId="0" applyNumberFormat="1" applyFont="1" applyBorder="1"/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3" xfId="56" applyFont="1" applyFill="1" applyBorder="1" applyAlignment="1">
      <alignment horizontal="center" wrapText="1"/>
    </xf>
    <xf numFmtId="183" fontId="2" fillId="4" borderId="4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84" fontId="2" fillId="0" borderId="3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185" fontId="4" fillId="0" borderId="3" xfId="50" applyNumberFormat="1" applyFont="1" applyFill="1" applyBorder="1" applyAlignment="1">
      <alignment wrapText="1"/>
    </xf>
    <xf numFmtId="2" fontId="5" fillId="0" borderId="3" xfId="50" applyNumberFormat="1" applyFont="1" applyFill="1" applyBorder="1" applyAlignment="1">
      <alignment wrapText="1"/>
    </xf>
    <xf numFmtId="1" fontId="4" fillId="0" borderId="3" xfId="50" applyNumberFormat="1" applyFont="1" applyFill="1" applyBorder="1" applyAlignment="1">
      <alignment wrapText="1"/>
    </xf>
    <xf numFmtId="183" fontId="4" fillId="0" borderId="3" xfId="50" applyNumberFormat="1" applyFont="1" applyFill="1" applyBorder="1" applyAlignment="1">
      <alignment wrapText="1"/>
    </xf>
    <xf numFmtId="10" fontId="2" fillId="0" borderId="3" xfId="0" applyNumberFormat="1" applyFont="1" applyFill="1" applyBorder="1" applyAlignment="1">
      <alignment horizontal="center" wrapText="1"/>
    </xf>
    <xf numFmtId="183" fontId="4" fillId="3" borderId="3" xfId="50" applyNumberFormat="1" applyFont="1" applyFill="1" applyBorder="1" applyAlignment="1">
      <alignment wrapText="1"/>
    </xf>
    <xf numFmtId="183" fontId="5" fillId="0" borderId="3" xfId="50" applyNumberFormat="1" applyFont="1" applyFill="1" applyBorder="1" applyAlignment="1">
      <alignment wrapText="1"/>
    </xf>
    <xf numFmtId="183" fontId="4" fillId="5" borderId="3" xfId="50" applyNumberFormat="1" applyFont="1" applyFill="1" applyBorder="1" applyAlignment="1">
      <alignment wrapText="1"/>
    </xf>
    <xf numFmtId="10" fontId="4" fillId="5" borderId="3" xfId="50" applyNumberFormat="1" applyFont="1" applyFill="1" applyBorder="1" applyAlignment="1">
      <alignment wrapText="1"/>
    </xf>
    <xf numFmtId="183" fontId="5" fillId="6" borderId="3" xfId="50" applyNumberFormat="1" applyFont="1" applyFill="1" applyBorder="1" applyAlignment="1">
      <alignment wrapText="1"/>
    </xf>
    <xf numFmtId="183" fontId="2" fillId="5" borderId="3" xfId="0" applyNumberFormat="1" applyFont="1" applyFill="1" applyBorder="1" applyAlignment="1">
      <alignment horizontal="center" wrapText="1"/>
    </xf>
    <xf numFmtId="2" fontId="4" fillId="0" borderId="3" xfId="50" applyNumberFormat="1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82" fontId="6" fillId="0" borderId="1" xfId="0" applyNumberFormat="1" applyFont="1" applyFill="1" applyBorder="1" applyAlignment="1">
      <alignment vertical="center" wrapText="1"/>
    </xf>
    <xf numFmtId="49" fontId="7" fillId="7" borderId="1" xfId="0" applyNumberFormat="1" applyFont="1" applyFill="1" applyBorder="1" applyAlignment="1"/>
    <xf numFmtId="49" fontId="0" fillId="0" borderId="1" xfId="0" applyNumberFormat="1" applyFill="1" applyBorder="1" applyAlignment="1">
      <alignment vertical="center" wrapText="1"/>
    </xf>
    <xf numFmtId="186" fontId="0" fillId="0" borderId="7" xfId="0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187" fontId="0" fillId="0" borderId="1" xfId="0" applyNumberFormat="1" applyFill="1" applyBorder="1" applyAlignment="1">
      <alignment vertical="center" wrapText="1"/>
    </xf>
    <xf numFmtId="185" fontId="0" fillId="8" borderId="1" xfId="0" applyNumberFormat="1" applyFill="1" applyBorder="1" applyAlignment="1">
      <alignment vertical="center" wrapText="1"/>
    </xf>
    <xf numFmtId="1" fontId="0" fillId="8" borderId="1" xfId="0" applyNumberFormat="1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183" fontId="0" fillId="8" borderId="1" xfId="0" applyNumberFormat="1" applyFill="1" applyBorder="1" applyAlignment="1">
      <alignment vertical="center" wrapText="1"/>
    </xf>
    <xf numFmtId="188" fontId="6" fillId="0" borderId="1" xfId="0" applyNumberFormat="1" applyFont="1" applyFill="1" applyBorder="1" applyAlignment="1">
      <alignment vertical="center" wrapText="1"/>
    </xf>
    <xf numFmtId="189" fontId="0" fillId="0" borderId="1" xfId="0" applyNumberFormat="1" applyFill="1" applyBorder="1" applyAlignment="1">
      <alignment vertical="center" wrapText="1"/>
    </xf>
    <xf numFmtId="10" fontId="0" fillId="0" borderId="1" xfId="0" applyNumberFormat="1" applyFill="1" applyBorder="1" applyAlignment="1">
      <alignment vertical="center" wrapText="1"/>
    </xf>
    <xf numFmtId="183" fontId="0" fillId="0" borderId="1" xfId="0" applyNumberFormat="1" applyFill="1" applyBorder="1" applyAlignment="1">
      <alignment vertical="center" wrapText="1"/>
    </xf>
    <xf numFmtId="10" fontId="0" fillId="8" borderId="1" xfId="59" applyNumberFormat="1" applyFont="1" applyFill="1" applyBorder="1" applyAlignment="1">
      <alignment vertical="center" wrapText="1"/>
    </xf>
    <xf numFmtId="26" fontId="0" fillId="0" borderId="1" xfId="0" applyNumberFormat="1" applyFill="1" applyBorder="1" applyAlignment="1">
      <alignment vertical="center" wrapText="1"/>
    </xf>
    <xf numFmtId="2" fontId="0" fillId="8" borderId="1" xfId="0" applyNumberForma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6" fillId="0" borderId="1" xfId="56" applyFont="1" applyFill="1" applyBorder="1" applyAlignment="1">
      <alignment vertical="center" wrapText="1"/>
    </xf>
    <xf numFmtId="190" fontId="6" fillId="3" borderId="1" xfId="0" applyNumberFormat="1" applyFont="1" applyFill="1" applyBorder="1" applyAlignment="1">
      <alignment vertical="center"/>
    </xf>
    <xf numFmtId="191" fontId="8" fillId="3" borderId="1" xfId="0" applyNumberFormat="1" applyFont="1" applyFill="1" applyBorder="1" applyAlignment="1"/>
    <xf numFmtId="10" fontId="9" fillId="8" borderId="1" xfId="59" applyNumberFormat="1" applyFont="1" applyFill="1" applyBorder="1" applyAlignment="1">
      <alignment vertical="center" wrapText="1"/>
    </xf>
    <xf numFmtId="183" fontId="0" fillId="0" borderId="7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  <cellStyle name="Currency 2" xfId="60"/>
    <cellStyle name="Normal 2 34" xfId="61"/>
    <cellStyle name="货币 2 2" xfId="62"/>
    <cellStyle name="Normal_HSN-micro fiber comforter set  duvet set and sheet set11-29-2010 2" xfId="63"/>
    <cellStyle name="Normal_Sheet1 2" xfId="64"/>
    <cellStyle name="常规 4" xfId="65"/>
    <cellStyle name="常规_TSS-TARGET Holiday 09 D67 Better damask Table linen--90327 (3)" xfId="66"/>
    <cellStyle name="常规 3" xfId="67"/>
    <cellStyle name="常规_quotation-Mercury  3.22.2011 (for BBB)_BBB Spring 12 Styleout Belize - Heather 102111" xfId="68"/>
    <cellStyle name="常规 2" xfId="69"/>
    <cellStyle name="常规_quotation-Mercury  3.22.2011 (for BBB) 2 3 2" xfId="70"/>
    <cellStyle name="Normal_Shopko chairs 090413 3" xfId="71"/>
    <cellStyle name="Normal 2 91" xfId="72"/>
    <cellStyle name="Normal_Shopko chairs 090413 2 2" xfId="7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58</xdr:col>
      <xdr:colOff>54877</xdr:colOff>
      <xdr:row>0</xdr:row>
      <xdr:rowOff>815309</xdr:rowOff>
    </xdr:from>
    <xdr:to>
      <xdr:col>69</xdr:col>
      <xdr:colOff>110757</xdr:colOff>
      <xdr:row>3</xdr:row>
      <xdr:rowOff>193009</xdr:rowOff>
    </xdr:to>
    <xdr:pic>
      <xdr:nvPicPr>
        <xdr:cNvPr id="11" name="Picture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98235" y="814705"/>
          <a:ext cx="7075805" cy="2543810"/>
        </a:xfrm>
        <a:prstGeom prst="rect">
          <a:avLst/>
        </a:prstGeom>
      </xdr:spPr>
    </xdr:pic>
    <xdr:clientData/>
  </xdr:twoCellAnchor>
  <xdr:twoCellAnchor editAs="oneCell">
    <xdr:from>
      <xdr:col>54</xdr:col>
      <xdr:colOff>31359</xdr:colOff>
      <xdr:row>2</xdr:row>
      <xdr:rowOff>0</xdr:rowOff>
    </xdr:from>
    <xdr:to>
      <xdr:col>74</xdr:col>
      <xdr:colOff>48504</xdr:colOff>
      <xdr:row>4</xdr:row>
      <xdr:rowOff>205740</xdr:rowOff>
    </xdr:to>
    <xdr:pic>
      <xdr:nvPicPr>
        <xdr:cNvPr id="12" name="Picture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122040" y="2053590"/>
          <a:ext cx="12780645" cy="2430780"/>
        </a:xfrm>
        <a:prstGeom prst="rect">
          <a:avLst/>
        </a:prstGeom>
      </xdr:spPr>
    </xdr:pic>
    <xdr:clientData/>
  </xdr:twoCellAnchor>
  <xdr:twoCellAnchor editAs="oneCell">
    <xdr:from>
      <xdr:col>56</xdr:col>
      <xdr:colOff>1</xdr:colOff>
      <xdr:row>2</xdr:row>
      <xdr:rowOff>0</xdr:rowOff>
    </xdr:from>
    <xdr:to>
      <xdr:col>71</xdr:col>
      <xdr:colOff>274321</xdr:colOff>
      <xdr:row>4</xdr:row>
      <xdr:rowOff>458470</xdr:rowOff>
    </xdr:to>
    <xdr:pic>
      <xdr:nvPicPr>
        <xdr:cNvPr id="13" name="Picture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67275" y="2053590"/>
          <a:ext cx="9846945" cy="2683510"/>
        </a:xfrm>
        <a:prstGeom prst="rect">
          <a:avLst/>
        </a:prstGeom>
      </xdr:spPr>
    </xdr:pic>
    <xdr:clientData/>
  </xdr:twoCellAnchor>
  <xdr:twoCellAnchor editAs="oneCell">
    <xdr:from>
      <xdr:col>54</xdr:col>
      <xdr:colOff>172470</xdr:colOff>
      <xdr:row>2</xdr:row>
      <xdr:rowOff>0</xdr:rowOff>
    </xdr:from>
    <xdr:to>
      <xdr:col>73</xdr:col>
      <xdr:colOff>418850</xdr:colOff>
      <xdr:row>4</xdr:row>
      <xdr:rowOff>593090</xdr:rowOff>
    </xdr:to>
    <xdr:pic>
      <xdr:nvPicPr>
        <xdr:cNvPr id="14" name="Picture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7263010" y="2053590"/>
          <a:ext cx="12371705" cy="2818130"/>
        </a:xfrm>
        <a:prstGeom prst="rect">
          <a:avLst/>
        </a:prstGeom>
      </xdr:spPr>
    </xdr:pic>
    <xdr:clientData/>
  </xdr:twoCellAnchor>
  <xdr:twoCellAnchor>
    <xdr:from>
      <xdr:col>1</xdr:col>
      <xdr:colOff>1742722</xdr:colOff>
      <xdr:row>0</xdr:row>
      <xdr:rowOff>98778</xdr:rowOff>
    </xdr:from>
    <xdr:to>
      <xdr:col>1</xdr:col>
      <xdr:colOff>2317524</xdr:colOff>
      <xdr:row>1</xdr:row>
      <xdr:rowOff>971550</xdr:rowOff>
    </xdr:to>
    <xdr:pic>
      <xdr:nvPicPr>
        <xdr:cNvPr id="15" name="Picture 3"/>
        <xdr:cNvPicPr>
          <a:picLocks noChangeAspect="1"/>
        </xdr:cNvPicPr>
      </xdr:nvPicPr>
      <xdr:blipFill>
        <a:blip r:embed="rId5" cstate="screen"/>
        <a:srcRect/>
        <a:stretch>
          <a:fillRect/>
        </a:stretch>
      </xdr:blipFill>
      <xdr:spPr>
        <a:xfrm rot="5400000">
          <a:off x="1924685" y="967105"/>
          <a:ext cx="1737995" cy="0"/>
        </a:xfrm>
        <a:prstGeom prst="rect">
          <a:avLst/>
        </a:prstGeom>
      </xdr:spPr>
    </xdr:pic>
    <xdr:clientData/>
  </xdr:twoCellAnchor>
  <xdr:oneCellAnchor>
    <xdr:from>
      <xdr:col>1</xdr:col>
      <xdr:colOff>192326</xdr:colOff>
      <xdr:row>1</xdr:row>
      <xdr:rowOff>138682</xdr:rowOff>
    </xdr:from>
    <xdr:ext cx="580717" cy="682798"/>
    <xdr:pic>
      <xdr:nvPicPr>
        <xdr:cNvPr id="3" name="Picture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88770" y="1003300"/>
          <a:ext cx="581025" cy="682625"/>
        </a:xfrm>
        <a:prstGeom prst="rect">
          <a:avLst/>
        </a:prstGeom>
      </xdr:spPr>
    </xdr:pic>
    <xdr:clientData/>
  </xdr:oneCellAnchor>
  <xdr:twoCellAnchor editAs="oneCell">
    <xdr:from>
      <xdr:col>1</xdr:col>
      <xdr:colOff>38486</xdr:colOff>
      <xdr:row>1</xdr:row>
      <xdr:rowOff>205712</xdr:rowOff>
    </xdr:from>
    <xdr:to>
      <xdr:col>1</xdr:col>
      <xdr:colOff>771276</xdr:colOff>
      <xdr:row>1</xdr:row>
      <xdr:rowOff>1078202</xdr:rowOff>
    </xdr:to>
    <xdr:pic>
      <xdr:nvPicPr>
        <xdr:cNvPr id="2" name="Picture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35100" y="1069975"/>
          <a:ext cx="732790" cy="872490"/>
        </a:xfrm>
        <a:prstGeom prst="rect">
          <a:avLst/>
        </a:prstGeom>
      </xdr:spPr>
    </xdr:pic>
    <xdr:clientData/>
  </xdr:twoCellAnchor>
  <xdr:twoCellAnchor editAs="oneCell">
    <xdr:from>
      <xdr:col>1</xdr:col>
      <xdr:colOff>786145</xdr:colOff>
      <xdr:row>1</xdr:row>
      <xdr:rowOff>140067</xdr:rowOff>
    </xdr:from>
    <xdr:to>
      <xdr:col>2</xdr:col>
      <xdr:colOff>239410</xdr:colOff>
      <xdr:row>1</xdr:row>
      <xdr:rowOff>1013192</xdr:rowOff>
    </xdr:to>
    <xdr:pic>
      <xdr:nvPicPr>
        <xdr:cNvPr id="4" name="Picture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83130" y="1004570"/>
          <a:ext cx="850265" cy="873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104588</xdr:colOff>
      <xdr:row>2</xdr:row>
      <xdr:rowOff>216646</xdr:rowOff>
    </xdr:from>
    <xdr:to>
      <xdr:col>2</xdr:col>
      <xdr:colOff>81728</xdr:colOff>
      <xdr:row>2</xdr:row>
      <xdr:rowOff>845931</xdr:rowOff>
    </xdr:to>
    <xdr:pic>
      <xdr:nvPicPr>
        <xdr:cNvPr id="5" name="Picture 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01140" y="2270125"/>
          <a:ext cx="1374140" cy="629285"/>
        </a:xfrm>
        <a:prstGeom prst="rect">
          <a:avLst/>
        </a:prstGeom>
      </xdr:spPr>
    </xdr:pic>
    <xdr:clientData/>
  </xdr:twoCellAnchor>
  <xdr:twoCellAnchor editAs="oneCell">
    <xdr:from>
      <xdr:col>1</xdr:col>
      <xdr:colOff>59765</xdr:colOff>
      <xdr:row>3</xdr:row>
      <xdr:rowOff>246529</xdr:rowOff>
    </xdr:from>
    <xdr:to>
      <xdr:col>2</xdr:col>
      <xdr:colOff>239470</xdr:colOff>
      <xdr:row>3</xdr:row>
      <xdr:rowOff>979319</xdr:rowOff>
    </xdr:to>
    <xdr:pic>
      <xdr:nvPicPr>
        <xdr:cNvPr id="6" name="Picture 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56690" y="3412490"/>
          <a:ext cx="1576705" cy="732790"/>
        </a:xfrm>
        <a:prstGeom prst="rect">
          <a:avLst/>
        </a:prstGeom>
      </xdr:spPr>
    </xdr:pic>
    <xdr:clientData/>
  </xdr:twoCellAnchor>
  <xdr:twoCellAnchor editAs="oneCell">
    <xdr:from>
      <xdr:col>1</xdr:col>
      <xdr:colOff>14941</xdr:colOff>
      <xdr:row>4</xdr:row>
      <xdr:rowOff>112058</xdr:rowOff>
    </xdr:from>
    <xdr:to>
      <xdr:col>2</xdr:col>
      <xdr:colOff>239731</xdr:colOff>
      <xdr:row>4</xdr:row>
      <xdr:rowOff>858818</xdr:rowOff>
    </xdr:to>
    <xdr:pic>
      <xdr:nvPicPr>
        <xdr:cNvPr id="7" name="Picture 1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11605" y="4390390"/>
          <a:ext cx="1621790" cy="746760"/>
        </a:xfrm>
        <a:prstGeom prst="rect">
          <a:avLst/>
        </a:prstGeom>
      </xdr:spPr>
    </xdr:pic>
    <xdr:clientData/>
  </xdr:twoCellAnchor>
  <xdr:twoCellAnchor editAs="oneCell">
    <xdr:from>
      <xdr:col>1</xdr:col>
      <xdr:colOff>44825</xdr:colOff>
      <xdr:row>5</xdr:row>
      <xdr:rowOff>179294</xdr:rowOff>
    </xdr:from>
    <xdr:to>
      <xdr:col>2</xdr:col>
      <xdr:colOff>239770</xdr:colOff>
      <xdr:row>5</xdr:row>
      <xdr:rowOff>885414</xdr:rowOff>
    </xdr:to>
    <xdr:pic>
      <xdr:nvPicPr>
        <xdr:cNvPr id="8" name="Picture 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41450" y="5570220"/>
          <a:ext cx="1591945" cy="706120"/>
        </a:xfrm>
        <a:prstGeom prst="rect">
          <a:avLst/>
        </a:prstGeom>
      </xdr:spPr>
    </xdr:pic>
    <xdr:clientData/>
  </xdr:twoCellAnchor>
  <xdr:twoCellAnchor editAs="oneCell">
    <xdr:from>
      <xdr:col>1</xdr:col>
      <xdr:colOff>209176</xdr:colOff>
      <xdr:row>6</xdr:row>
      <xdr:rowOff>31121</xdr:rowOff>
    </xdr:from>
    <xdr:to>
      <xdr:col>2</xdr:col>
      <xdr:colOff>14866</xdr:colOff>
      <xdr:row>6</xdr:row>
      <xdr:rowOff>1105541</xdr:rowOff>
    </xdr:to>
    <xdr:pic>
      <xdr:nvPicPr>
        <xdr:cNvPr id="9" name="Picture 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05915" y="6534785"/>
          <a:ext cx="1202690" cy="1074420"/>
        </a:xfrm>
        <a:prstGeom prst="rect">
          <a:avLst/>
        </a:prstGeom>
      </xdr:spPr>
    </xdr:pic>
    <xdr:clientData/>
  </xdr:twoCellAnchor>
  <xdr:twoCellAnchor editAs="oneCell">
    <xdr:from>
      <xdr:col>1</xdr:col>
      <xdr:colOff>14263</xdr:colOff>
      <xdr:row>7</xdr:row>
      <xdr:rowOff>471326</xdr:rowOff>
    </xdr:from>
    <xdr:to>
      <xdr:col>2</xdr:col>
      <xdr:colOff>160948</xdr:colOff>
      <xdr:row>7</xdr:row>
      <xdr:rowOff>1208561</xdr:rowOff>
    </xdr:to>
    <xdr:pic>
      <xdr:nvPicPr>
        <xdr:cNvPr id="10" name="Picture 1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10970" y="8087360"/>
          <a:ext cx="1543685" cy="737235"/>
        </a:xfrm>
        <a:prstGeom prst="rect">
          <a:avLst/>
        </a:prstGeom>
      </xdr:spPr>
    </xdr:pic>
    <xdr:clientData/>
  </xdr:twoCellAnchor>
  <xdr:twoCellAnchor editAs="oneCell">
    <xdr:from>
      <xdr:col>1</xdr:col>
      <xdr:colOff>37353</xdr:colOff>
      <xdr:row>8</xdr:row>
      <xdr:rowOff>179293</xdr:rowOff>
    </xdr:from>
    <xdr:to>
      <xdr:col>2</xdr:col>
      <xdr:colOff>239918</xdr:colOff>
      <xdr:row>8</xdr:row>
      <xdr:rowOff>918433</xdr:rowOff>
    </xdr:to>
    <xdr:pic>
      <xdr:nvPicPr>
        <xdr:cNvPr id="16" name="Picture 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33830" y="9369425"/>
          <a:ext cx="1599565" cy="739140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164354</xdr:colOff>
      <xdr:row>9</xdr:row>
      <xdr:rowOff>22412</xdr:rowOff>
    </xdr:from>
    <xdr:to>
      <xdr:col>1</xdr:col>
      <xdr:colOff>1233059</xdr:colOff>
      <xdr:row>9</xdr:row>
      <xdr:rowOff>1087307</xdr:rowOff>
    </xdr:to>
    <xdr:pic>
      <xdr:nvPicPr>
        <xdr:cNvPr id="17" name="Picture 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60830" y="10325100"/>
          <a:ext cx="1068705" cy="106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173181</xdr:colOff>
      <xdr:row>10</xdr:row>
      <xdr:rowOff>23091</xdr:rowOff>
    </xdr:from>
    <xdr:to>
      <xdr:col>1</xdr:col>
      <xdr:colOff>1270461</xdr:colOff>
      <xdr:row>10</xdr:row>
      <xdr:rowOff>1282931</xdr:rowOff>
    </xdr:to>
    <xdr:pic>
      <xdr:nvPicPr>
        <xdr:cNvPr id="18" name="Picture 1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69720" y="11678285"/>
          <a:ext cx="1097280" cy="1259840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164354</xdr:colOff>
      <xdr:row>11</xdr:row>
      <xdr:rowOff>112059</xdr:rowOff>
    </xdr:from>
    <xdr:to>
      <xdr:col>1</xdr:col>
      <xdr:colOff>1240679</xdr:colOff>
      <xdr:row>11</xdr:row>
      <xdr:rowOff>1307129</xdr:rowOff>
    </xdr:to>
    <xdr:pic>
      <xdr:nvPicPr>
        <xdr:cNvPr id="19" name="Picture 1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60830" y="13119735"/>
          <a:ext cx="1076325" cy="1195070"/>
        </a:xfrm>
        <a:prstGeom prst="rect">
          <a:avLst/>
        </a:prstGeom>
      </xdr:spPr>
    </xdr:pic>
    <xdr:clientData/>
  </xdr:twoCellAnchor>
  <xdr:twoCellAnchor editAs="oneCell">
    <xdr:from>
      <xdr:col>1</xdr:col>
      <xdr:colOff>97118</xdr:colOff>
      <xdr:row>12</xdr:row>
      <xdr:rowOff>52295</xdr:rowOff>
    </xdr:from>
    <xdr:to>
      <xdr:col>1</xdr:col>
      <xdr:colOff>1339178</xdr:colOff>
      <xdr:row>12</xdr:row>
      <xdr:rowOff>1300070</xdr:rowOff>
    </xdr:to>
    <xdr:pic>
      <xdr:nvPicPr>
        <xdr:cNvPr id="20" name="Picture 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493520" y="14412595"/>
          <a:ext cx="1242060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164355</xdr:colOff>
      <xdr:row>13</xdr:row>
      <xdr:rowOff>50352</xdr:rowOff>
    </xdr:from>
    <xdr:to>
      <xdr:col>1</xdr:col>
      <xdr:colOff>1262905</xdr:colOff>
      <xdr:row>13</xdr:row>
      <xdr:rowOff>1390202</xdr:rowOff>
    </xdr:to>
    <xdr:pic>
      <xdr:nvPicPr>
        <xdr:cNvPr id="21" name="Picture 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560830" y="15763240"/>
          <a:ext cx="1098550" cy="133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149413</xdr:colOff>
      <xdr:row>14</xdr:row>
      <xdr:rowOff>89647</xdr:rowOff>
    </xdr:from>
    <xdr:to>
      <xdr:col>1</xdr:col>
      <xdr:colOff>1170493</xdr:colOff>
      <xdr:row>14</xdr:row>
      <xdr:rowOff>1268842</xdr:rowOff>
    </xdr:to>
    <xdr:pic>
      <xdr:nvPicPr>
        <xdr:cNvPr id="22" name="Picture 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546225" y="17205325"/>
          <a:ext cx="1021080" cy="1179195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15</xdr:row>
      <xdr:rowOff>94108</xdr:rowOff>
    </xdr:from>
    <xdr:to>
      <xdr:col>1</xdr:col>
      <xdr:colOff>1187749</xdr:colOff>
      <xdr:row>15</xdr:row>
      <xdr:rowOff>1344423</xdr:rowOff>
    </xdr:to>
    <xdr:pic>
      <xdr:nvPicPr>
        <xdr:cNvPr id="23" name="Picture 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508760" y="18562320"/>
          <a:ext cx="1075690" cy="1250315"/>
        </a:xfrm>
        <a:prstGeom prst="rect">
          <a:avLst/>
        </a:prstGeom>
      </xdr:spPr>
    </xdr:pic>
    <xdr:clientData/>
  </xdr:twoCellAnchor>
  <xdr:twoCellAnchor editAs="oneCell">
    <xdr:from>
      <xdr:col>1</xdr:col>
      <xdr:colOff>82176</xdr:colOff>
      <xdr:row>16</xdr:row>
      <xdr:rowOff>210197</xdr:rowOff>
    </xdr:from>
    <xdr:to>
      <xdr:col>2</xdr:col>
      <xdr:colOff>134246</xdr:colOff>
      <xdr:row>16</xdr:row>
      <xdr:rowOff>1101737</xdr:rowOff>
    </xdr:to>
    <xdr:pic>
      <xdr:nvPicPr>
        <xdr:cNvPr id="24" name="Picture 1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478915" y="20031075"/>
          <a:ext cx="1449070" cy="891540"/>
        </a:xfrm>
        <a:prstGeom prst="rect">
          <a:avLst/>
        </a:prstGeom>
      </xdr:spPr>
    </xdr:pic>
    <xdr:clientData/>
  </xdr:twoCellAnchor>
  <xdr:twoCellAnchor editAs="oneCell">
    <xdr:from>
      <xdr:col>1</xdr:col>
      <xdr:colOff>82176</xdr:colOff>
      <xdr:row>17</xdr:row>
      <xdr:rowOff>321234</xdr:rowOff>
    </xdr:from>
    <xdr:to>
      <xdr:col>2</xdr:col>
      <xdr:colOff>141866</xdr:colOff>
      <xdr:row>17</xdr:row>
      <xdr:rowOff>1160069</xdr:rowOff>
    </xdr:to>
    <xdr:pic>
      <xdr:nvPicPr>
        <xdr:cNvPr id="25" name="Picture 1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478915" y="21494115"/>
          <a:ext cx="1456690" cy="838835"/>
        </a:xfrm>
        <a:prstGeom prst="rect">
          <a:avLst/>
        </a:prstGeom>
      </xdr:spPr>
    </xdr:pic>
    <xdr:clientData/>
  </xdr:twoCellAnchor>
  <xdr:twoCellAnchor editAs="oneCell">
    <xdr:from>
      <xdr:col>1</xdr:col>
      <xdr:colOff>67236</xdr:colOff>
      <xdr:row>18</xdr:row>
      <xdr:rowOff>194235</xdr:rowOff>
    </xdr:from>
    <xdr:to>
      <xdr:col>2</xdr:col>
      <xdr:colOff>239956</xdr:colOff>
      <xdr:row>18</xdr:row>
      <xdr:rowOff>1116890</xdr:rowOff>
    </xdr:to>
    <xdr:pic>
      <xdr:nvPicPr>
        <xdr:cNvPr id="26" name="Picture 1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463675" y="22719665"/>
          <a:ext cx="1569720" cy="922655"/>
        </a:xfrm>
        <a:prstGeom prst="rect">
          <a:avLst/>
        </a:prstGeom>
      </xdr:spPr>
    </xdr:pic>
    <xdr:clientData/>
  </xdr:twoCellAnchor>
  <xdr:twoCellAnchor editAs="oneCell">
    <xdr:from>
      <xdr:col>1</xdr:col>
      <xdr:colOff>59765</xdr:colOff>
      <xdr:row>19</xdr:row>
      <xdr:rowOff>184571</xdr:rowOff>
    </xdr:from>
    <xdr:to>
      <xdr:col>2</xdr:col>
      <xdr:colOff>127075</xdr:colOff>
      <xdr:row>19</xdr:row>
      <xdr:rowOff>1104051</xdr:rowOff>
    </xdr:to>
    <xdr:pic>
      <xdr:nvPicPr>
        <xdr:cNvPr id="27" name="Picture 1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456690" y="24062690"/>
          <a:ext cx="1464310" cy="919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80;\Desktop\2026%20BCF%20VDay%20SC%20POE%20Quote%200617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ValueSelect"/>
      <sheetName val="Commitment"/>
      <sheetName val="CONT FILL +Bessie 6.16"/>
      <sheetName val="VDAY Bessie 6.16"/>
      <sheetName val="Bessie 5.6"/>
      <sheetName val="BCF POE update"/>
      <sheetName val="Item"/>
      <sheetName val="VDAY 6.16"/>
      <sheetName val="CONT FILL + 6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P20">
            <v>12084</v>
          </cell>
        </row>
        <row r="21">
          <cell r="P21" t="str">
            <v>TTL</v>
          </cell>
        </row>
        <row r="22">
          <cell r="P22">
            <v>1512</v>
          </cell>
        </row>
        <row r="23">
          <cell r="P23">
            <v>1512</v>
          </cell>
        </row>
        <row r="24">
          <cell r="P24">
            <v>1512</v>
          </cell>
        </row>
        <row r="25">
          <cell r="P25">
            <v>1512</v>
          </cell>
        </row>
        <row r="26">
          <cell r="P26">
            <v>1512</v>
          </cell>
        </row>
        <row r="27">
          <cell r="P27">
            <v>1512</v>
          </cell>
        </row>
      </sheetData>
      <sheetData sheetId="9">
        <row r="20">
          <cell r="O20">
            <v>16536</v>
          </cell>
        </row>
        <row r="21">
          <cell r="O21" t="str">
            <v>TTL</v>
          </cell>
        </row>
        <row r="22">
          <cell r="O22">
            <v>1500</v>
          </cell>
        </row>
        <row r="23">
          <cell r="O23">
            <v>1500</v>
          </cell>
        </row>
        <row r="24">
          <cell r="O24">
            <v>1512</v>
          </cell>
        </row>
        <row r="25">
          <cell r="O25">
            <v>1500</v>
          </cell>
        </row>
        <row r="26">
          <cell r="O26">
            <v>1512</v>
          </cell>
        </row>
        <row r="27">
          <cell r="O27">
            <v>1500</v>
          </cell>
        </row>
        <row r="28">
          <cell r="O28">
            <v>1512</v>
          </cell>
        </row>
        <row r="29">
          <cell r="O29">
            <v>1500</v>
          </cell>
        </row>
        <row r="30">
          <cell r="O30">
            <v>1500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0"/>
  <sheetViews>
    <sheetView tabSelected="1" zoomScale="70" zoomScaleNormal="70" topLeftCell="H15" workbookViewId="0">
      <selection activeCell="O2" sqref="O2:O17"/>
    </sheetView>
  </sheetViews>
  <sheetFormatPr defaultColWidth="9" defaultRowHeight="12.5"/>
  <cols>
    <col min="1" max="20" width="20" style="3" customWidth="1"/>
    <col min="21" max="21" width="20" style="4" customWidth="1"/>
    <col min="22" max="43" width="20" style="3" customWidth="1"/>
    <col min="44" max="16373" width="9.13636363636364" style="3" customWidth="1"/>
    <col min="16374" max="16374" width="9.13636363636364" style="3"/>
    <col min="16375" max="16384" width="9" style="3"/>
  </cols>
  <sheetData>
    <row r="1" s="1" customFormat="1" ht="68.1" customHeight="1" spans="1:60">
      <c r="A1" s="5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11" t="s">
        <v>16</v>
      </c>
      <c r="R1" s="12" t="s">
        <v>17</v>
      </c>
      <c r="S1" s="13" t="s">
        <v>18</v>
      </c>
      <c r="T1" s="6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3" t="s">
        <v>41</v>
      </c>
      <c r="AQ1" s="21" t="s">
        <v>42</v>
      </c>
      <c r="AR1" s="20" t="s">
        <v>43</v>
      </c>
      <c r="AS1" s="20" t="s">
        <v>44</v>
      </c>
      <c r="AT1" s="24" t="s">
        <v>45</v>
      </c>
      <c r="AU1" s="25" t="s">
        <v>46</v>
      </c>
      <c r="AV1" s="26" t="s">
        <v>47</v>
      </c>
      <c r="AW1" s="27" t="s">
        <v>48</v>
      </c>
      <c r="AX1" s="25" t="s">
        <v>49</v>
      </c>
      <c r="AY1" s="6" t="s">
        <v>50</v>
      </c>
      <c r="AZ1" s="20" t="s">
        <v>51</v>
      </c>
      <c r="BA1" s="20" t="s">
        <v>52</v>
      </c>
      <c r="BB1" s="20" t="s">
        <v>53</v>
      </c>
      <c r="BC1" s="28" t="s">
        <v>54</v>
      </c>
      <c r="BD1" s="29" t="s">
        <v>55</v>
      </c>
      <c r="BE1" s="29" t="s">
        <v>56</v>
      </c>
      <c r="BF1" s="29" t="s">
        <v>57</v>
      </c>
      <c r="BG1" s="29" t="s">
        <v>58</v>
      </c>
      <c r="BH1" s="30" t="s">
        <v>59</v>
      </c>
    </row>
    <row r="2" s="2" customFormat="1" ht="93.6" customHeight="1" spans="1:60">
      <c r="A2" s="31">
        <v>1</v>
      </c>
      <c r="B2" s="32"/>
      <c r="C2" s="32"/>
      <c r="D2" s="32" t="s">
        <v>60</v>
      </c>
      <c r="E2" s="32"/>
      <c r="F2" s="32" t="s">
        <v>61</v>
      </c>
      <c r="G2" s="33" t="s">
        <v>62</v>
      </c>
      <c r="H2" s="34" t="s">
        <v>63</v>
      </c>
      <c r="I2" s="34" t="s">
        <v>64</v>
      </c>
      <c r="J2" s="34" t="s">
        <v>65</v>
      </c>
      <c r="K2" s="34" t="s">
        <v>66</v>
      </c>
      <c r="L2" s="35" t="s">
        <v>67</v>
      </c>
      <c r="M2" s="34" t="s">
        <v>68</v>
      </c>
      <c r="N2" s="32"/>
      <c r="O2" s="36" t="s">
        <v>69</v>
      </c>
      <c r="P2" s="37"/>
      <c r="Q2" s="32" t="s">
        <v>70</v>
      </c>
      <c r="R2" s="38">
        <v>3.48</v>
      </c>
      <c r="S2" s="32" t="s">
        <v>71</v>
      </c>
      <c r="T2" s="34" t="s">
        <v>72</v>
      </c>
      <c r="U2" s="34">
        <v>58</v>
      </c>
      <c r="V2" s="34">
        <v>40</v>
      </c>
      <c r="W2" s="34">
        <v>48</v>
      </c>
      <c r="X2" s="34">
        <v>58</v>
      </c>
      <c r="Y2" s="34">
        <v>40</v>
      </c>
      <c r="Z2" s="34">
        <v>48</v>
      </c>
      <c r="AA2" s="39">
        <v>2</v>
      </c>
      <c r="AB2" s="40">
        <v>24</v>
      </c>
      <c r="AC2" s="41">
        <f>IF(X2="","",X2*Y2*Z2/1000000)</f>
        <v>0.11136</v>
      </c>
      <c r="AD2" s="39">
        <v>63</v>
      </c>
      <c r="AE2" s="42">
        <f>IF(AB2="","",AD2/AC2*AB2)</f>
        <v>13577.5862068966</v>
      </c>
      <c r="AF2" s="43">
        <v>2650</v>
      </c>
      <c r="AG2" s="44">
        <f>IF(ISERROR(AF2/AE2),"",AF2/AE2)</f>
        <v>0.195174603174603</v>
      </c>
      <c r="AH2" s="45" t="s">
        <v>73</v>
      </c>
      <c r="AI2" s="46">
        <f t="shared" ref="AI2:AI9" si="0">11.3%+7.5%+15%</f>
        <v>0.338</v>
      </c>
      <c r="AJ2" s="44">
        <f>IF(ISERROR(R2*AI2),"",R2*AI2)</f>
        <v>1.17624</v>
      </c>
      <c r="AK2" s="44">
        <f>IF(ISERROR(R2+AG2+AJ2),"",R2+AG2+AJ2)</f>
        <v>4.8514146031746</v>
      </c>
      <c r="AL2" s="47">
        <v>0</v>
      </c>
      <c r="AM2" s="44">
        <f t="shared" ref="AM2:AM9" si="1">IF(ISERROR(AV2*AL2),"",AV2*AL2)</f>
        <v>0</v>
      </c>
      <c r="AN2" s="47">
        <v>0</v>
      </c>
      <c r="AO2" s="44">
        <f t="shared" ref="AO2:AO9" si="2">IF(ISERROR(AV2*AN2),"",AV2*AN2)</f>
        <v>0</v>
      </c>
      <c r="AP2" s="48"/>
      <c r="AQ2" s="47">
        <v>0</v>
      </c>
      <c r="AR2" s="44">
        <f t="shared" ref="AR2:AR9" si="3">IF(ISERROR(AV2*AQ2),"",AV2*AQ2)</f>
        <v>0</v>
      </c>
      <c r="AS2" s="44">
        <f t="shared" ref="AS2:AS9" si="4">IF(ISERROR(AM2+AO2+AR2),"",AM2+AO2+AR2)</f>
        <v>0</v>
      </c>
      <c r="AT2" s="44">
        <f>IF(ISERROR(AK2+AS2),"",AK2+AS2)</f>
        <v>4.8514146031746</v>
      </c>
      <c r="AU2" s="49">
        <f>IF(ISERROR((AV2-AT2)/AV2),"",(AV2-AT2)/AV2)</f>
        <v>0.223773663492063</v>
      </c>
      <c r="AV2" s="50">
        <v>6.25</v>
      </c>
      <c r="AW2" s="50">
        <v>14.99</v>
      </c>
      <c r="AX2" s="49">
        <f>IF(ISERROR((AW2-AV2)/AW2),"",(AW2-AV2)/AW2)</f>
        <v>0.583055370246831</v>
      </c>
      <c r="AY2" s="43">
        <f>'[5]VDAY 6.16'!P20</f>
        <v>12084</v>
      </c>
      <c r="AZ2" s="44">
        <f>IF(ISERROR(AT2*AY2),"",AT2*AY2)</f>
        <v>58624.4940647619</v>
      </c>
      <c r="BA2" s="44">
        <f>IF(ISERROR(AV2*AY2),"",AV2*AY2)</f>
        <v>75525</v>
      </c>
      <c r="BB2" s="44">
        <f>IF(ISERROR(AW2*AY2),"",AW2*AY2)</f>
        <v>181139.16</v>
      </c>
      <c r="BC2" s="51">
        <f>IF(U2="","",U2*V2*W2/1000000/AB2*AY2)</f>
        <v>56.06976</v>
      </c>
      <c r="BD2" s="32"/>
      <c r="BE2" s="32"/>
      <c r="BF2" s="32" t="s">
        <v>74</v>
      </c>
      <c r="BG2" s="32" t="s">
        <v>75</v>
      </c>
      <c r="BH2" s="52"/>
    </row>
    <row r="3" s="2" customFormat="1" ht="87.6" customHeight="1" spans="1:60">
      <c r="A3" s="31">
        <v>2</v>
      </c>
      <c r="B3" s="32"/>
      <c r="C3" s="32"/>
      <c r="D3" s="32" t="s">
        <v>76</v>
      </c>
      <c r="E3" s="32" t="s">
        <v>77</v>
      </c>
      <c r="F3" s="32" t="s">
        <v>61</v>
      </c>
      <c r="G3" s="33" t="s">
        <v>62</v>
      </c>
      <c r="H3" s="34" t="s">
        <v>63</v>
      </c>
      <c r="I3" s="34" t="s">
        <v>64</v>
      </c>
      <c r="J3" s="34" t="s">
        <v>78</v>
      </c>
      <c r="K3" s="53" t="s">
        <v>79</v>
      </c>
      <c r="L3" s="35" t="s">
        <v>80</v>
      </c>
      <c r="M3" s="34" t="s">
        <v>68</v>
      </c>
      <c r="N3" s="32"/>
      <c r="O3" s="54" t="s">
        <v>81</v>
      </c>
      <c r="P3" s="37"/>
      <c r="Q3" s="32" t="s">
        <v>70</v>
      </c>
      <c r="R3" s="38">
        <v>2.75</v>
      </c>
      <c r="S3" s="32" t="s">
        <v>71</v>
      </c>
      <c r="T3" s="34" t="s">
        <v>72</v>
      </c>
      <c r="U3" s="34">
        <v>58</v>
      </c>
      <c r="V3" s="34">
        <v>40</v>
      </c>
      <c r="W3" s="34">
        <v>28</v>
      </c>
      <c r="X3" s="34">
        <v>58</v>
      </c>
      <c r="Y3" s="34">
        <v>40</v>
      </c>
      <c r="Z3" s="34">
        <v>28</v>
      </c>
      <c r="AA3" s="39">
        <v>2</v>
      </c>
      <c r="AB3" s="40">
        <v>24</v>
      </c>
      <c r="AC3" s="41">
        <f>IF(X3="","",X3*Y3*Z3/1000000)</f>
        <v>0.06496</v>
      </c>
      <c r="AD3" s="39">
        <v>63</v>
      </c>
      <c r="AE3" s="42">
        <f>IF(AB3="","",AD3/AC3*AB3)</f>
        <v>23275.8620689655</v>
      </c>
      <c r="AF3" s="43">
        <v>2650</v>
      </c>
      <c r="AG3" s="44">
        <f>IF(ISERROR(AF3/AE3),"",AF3/AE3)</f>
        <v>0.113851851851852</v>
      </c>
      <c r="AH3" s="45" t="s">
        <v>73</v>
      </c>
      <c r="AI3" s="46">
        <f t="shared" si="0"/>
        <v>0.338</v>
      </c>
      <c r="AJ3" s="44">
        <f>IF(ISERROR(R3*AI3),"",R3*AI3)</f>
        <v>0.9295</v>
      </c>
      <c r="AK3" s="44">
        <f>IF(ISERROR(R3+AG3+AJ3),"",R3+AG3+AJ3)</f>
        <v>3.79335185185185</v>
      </c>
      <c r="AL3" s="47">
        <v>0</v>
      </c>
      <c r="AM3" s="44">
        <f t="shared" si="1"/>
        <v>0</v>
      </c>
      <c r="AN3" s="47">
        <v>0.05</v>
      </c>
      <c r="AO3" s="44">
        <f t="shared" si="2"/>
        <v>0.265</v>
      </c>
      <c r="AP3" s="48"/>
      <c r="AQ3" s="47">
        <v>0</v>
      </c>
      <c r="AR3" s="44">
        <f t="shared" si="3"/>
        <v>0</v>
      </c>
      <c r="AS3" s="44">
        <f t="shared" si="4"/>
        <v>0.265</v>
      </c>
      <c r="AT3" s="44">
        <f>IF(ISERROR(AK3+AS3),"",AK3+AS3)</f>
        <v>4.05835185185185</v>
      </c>
      <c r="AU3" s="49">
        <f>IF(ISERROR((AV3-AT3)/AV3),"",(AV3-AT3)/AV3)</f>
        <v>0.234273235499651</v>
      </c>
      <c r="AV3" s="50">
        <v>5.3</v>
      </c>
      <c r="AW3" s="50">
        <v>10.99</v>
      </c>
      <c r="AX3" s="49">
        <f>IF(ISERROR((AW3-AV3)/AW3),"",(AW3-AV3)/AW3)</f>
        <v>0.517743403093722</v>
      </c>
      <c r="AY3" s="43" t="str">
        <f>'[5]VDAY 6.16'!P21</f>
        <v>TTL</v>
      </c>
      <c r="AZ3" s="44" t="str">
        <f>IF(ISERROR(AT3*AY3),"",AT3*AY3)</f>
        <v/>
      </c>
      <c r="BA3" s="44" t="str">
        <f>IF(ISERROR(AV3*AY3),"",AV3*AY3)</f>
        <v/>
      </c>
      <c r="BB3" s="44" t="str">
        <f>IF(ISERROR(AW3*AY3),"",AW3*AY3)</f>
        <v/>
      </c>
      <c r="BC3" s="51" t="e">
        <f>IF(U3="","",U3*V3*W3/1000000/AB3*AY3)</f>
        <v>#VALUE!</v>
      </c>
      <c r="BD3" s="32"/>
      <c r="BE3" s="32"/>
      <c r="BF3" s="32" t="s">
        <v>74</v>
      </c>
      <c r="BG3" s="32" t="s">
        <v>75</v>
      </c>
      <c r="BH3" s="52"/>
    </row>
    <row r="4" s="2" customFormat="1" ht="87.6" customHeight="1" spans="1:60">
      <c r="A4" s="31">
        <v>3</v>
      </c>
      <c r="B4" s="32"/>
      <c r="C4" s="32"/>
      <c r="D4" s="32" t="s">
        <v>76</v>
      </c>
      <c r="E4" s="32" t="s">
        <v>77</v>
      </c>
      <c r="F4" s="32" t="s">
        <v>61</v>
      </c>
      <c r="G4" s="33" t="s">
        <v>62</v>
      </c>
      <c r="H4" s="34" t="s">
        <v>63</v>
      </c>
      <c r="I4" s="34" t="s">
        <v>64</v>
      </c>
      <c r="J4" s="34" t="s">
        <v>82</v>
      </c>
      <c r="K4" s="53" t="s">
        <v>79</v>
      </c>
      <c r="L4" s="35" t="s">
        <v>67</v>
      </c>
      <c r="M4" s="34" t="s">
        <v>68</v>
      </c>
      <c r="N4" s="32"/>
      <c r="O4" s="54" t="s">
        <v>83</v>
      </c>
      <c r="P4" s="37"/>
      <c r="Q4" s="32" t="s">
        <v>70</v>
      </c>
      <c r="R4" s="38">
        <v>2.4</v>
      </c>
      <c r="S4" s="32" t="s">
        <v>71</v>
      </c>
      <c r="T4" s="34" t="s">
        <v>72</v>
      </c>
      <c r="U4" s="34">
        <v>58</v>
      </c>
      <c r="V4" s="34">
        <v>40</v>
      </c>
      <c r="W4" s="34">
        <v>28</v>
      </c>
      <c r="X4" s="34">
        <v>58</v>
      </c>
      <c r="Y4" s="34">
        <v>40</v>
      </c>
      <c r="Z4" s="34">
        <v>28</v>
      </c>
      <c r="AA4" s="39">
        <v>2</v>
      </c>
      <c r="AB4" s="40">
        <v>24</v>
      </c>
      <c r="AC4" s="41">
        <f>IF(X4="","",X4*Y4*Z4/1000000)</f>
        <v>0.06496</v>
      </c>
      <c r="AD4" s="39">
        <v>63</v>
      </c>
      <c r="AE4" s="42">
        <f>IF(AB4="","",AD4/AC4*AB4)</f>
        <v>23275.8620689655</v>
      </c>
      <c r="AF4" s="43">
        <v>2650</v>
      </c>
      <c r="AG4" s="44">
        <f>IF(ISERROR(AF4/AE4),"",AF4/AE4)</f>
        <v>0.113851851851852</v>
      </c>
      <c r="AH4" s="45" t="s">
        <v>73</v>
      </c>
      <c r="AI4" s="46">
        <f t="shared" si="0"/>
        <v>0.338</v>
      </c>
      <c r="AJ4" s="44">
        <f>IF(ISERROR(R4*AI4),"",R4*AI4)</f>
        <v>0.8112</v>
      </c>
      <c r="AK4" s="44">
        <f>IF(ISERROR(R4+AG4+AJ4),"",R4+AG4+AJ4)</f>
        <v>3.32505185185185</v>
      </c>
      <c r="AL4" s="47">
        <v>0</v>
      </c>
      <c r="AM4" s="44">
        <f t="shared" si="1"/>
        <v>0</v>
      </c>
      <c r="AN4" s="47">
        <v>0.05</v>
      </c>
      <c r="AO4" s="44">
        <f t="shared" si="2"/>
        <v>0.2425</v>
      </c>
      <c r="AP4" s="48"/>
      <c r="AQ4" s="47">
        <v>0</v>
      </c>
      <c r="AR4" s="44">
        <f t="shared" si="3"/>
        <v>0</v>
      </c>
      <c r="AS4" s="44">
        <f t="shared" si="4"/>
        <v>0.2425</v>
      </c>
      <c r="AT4" s="44">
        <f>IF(ISERROR(AK4+AS4),"",AK4+AS4)</f>
        <v>3.56755185185185</v>
      </c>
      <c r="AU4" s="49">
        <f>IF(ISERROR((AV4-AT4)/AV4),"",(AV4-AT4)/AV4)</f>
        <v>0.264422298587247</v>
      </c>
      <c r="AV4" s="50">
        <v>4.85</v>
      </c>
      <c r="AW4" s="50">
        <v>9.99</v>
      </c>
      <c r="AX4" s="49">
        <f>IF(ISERROR((AW4-AV4)/AW4),"",(AW4-AV4)/AW4)</f>
        <v>0.514514514514515</v>
      </c>
      <c r="AY4" s="43">
        <f>'[5]VDAY 6.16'!P22</f>
        <v>1512</v>
      </c>
      <c r="AZ4" s="44">
        <f>IF(ISERROR(AT4*AY4),"",AT4*AY4)</f>
        <v>5394.1384</v>
      </c>
      <c r="BA4" s="44">
        <f>IF(ISERROR(AV4*AY4),"",AV4*AY4)</f>
        <v>7333.2</v>
      </c>
      <c r="BB4" s="44">
        <f>IF(ISERROR(AW4*AY4),"",AW4*AY4)</f>
        <v>15104.88</v>
      </c>
      <c r="BC4" s="51">
        <f>IF(U4="","",U4*V4*W4/1000000/AB4*AY4)</f>
        <v>4.09248</v>
      </c>
      <c r="BD4" s="32"/>
      <c r="BE4" s="32"/>
      <c r="BF4" s="32" t="s">
        <v>74</v>
      </c>
      <c r="BG4" s="32" t="s">
        <v>75</v>
      </c>
      <c r="BH4" s="52"/>
    </row>
    <row r="5" s="2" customFormat="1" ht="87.6" customHeight="1" spans="1:60">
      <c r="A5" s="31">
        <v>4</v>
      </c>
      <c r="B5" s="32"/>
      <c r="C5" s="32"/>
      <c r="D5" s="32" t="s">
        <v>76</v>
      </c>
      <c r="E5" s="32" t="s">
        <v>77</v>
      </c>
      <c r="F5" s="32" t="s">
        <v>61</v>
      </c>
      <c r="G5" s="33" t="s">
        <v>62</v>
      </c>
      <c r="H5" s="34" t="s">
        <v>63</v>
      </c>
      <c r="I5" s="34" t="s">
        <v>64</v>
      </c>
      <c r="J5" s="34" t="s">
        <v>84</v>
      </c>
      <c r="K5" s="53" t="s">
        <v>79</v>
      </c>
      <c r="L5" s="35" t="s">
        <v>67</v>
      </c>
      <c r="M5" s="34" t="s">
        <v>68</v>
      </c>
      <c r="N5" s="32"/>
      <c r="O5" s="54" t="s">
        <v>85</v>
      </c>
      <c r="P5" s="37"/>
      <c r="Q5" s="32" t="s">
        <v>70</v>
      </c>
      <c r="R5" s="38">
        <v>3.13</v>
      </c>
      <c r="S5" s="32" t="s">
        <v>71</v>
      </c>
      <c r="T5" s="34" t="s">
        <v>72</v>
      </c>
      <c r="U5" s="34">
        <v>58</v>
      </c>
      <c r="V5" s="34">
        <v>40</v>
      </c>
      <c r="W5" s="34">
        <v>28</v>
      </c>
      <c r="X5" s="34">
        <v>58</v>
      </c>
      <c r="Y5" s="34">
        <v>40</v>
      </c>
      <c r="Z5" s="34">
        <v>28</v>
      </c>
      <c r="AA5" s="39">
        <v>2</v>
      </c>
      <c r="AB5" s="40">
        <v>24</v>
      </c>
      <c r="AC5" s="41">
        <f>IF(X5="","",X5*Y5*Z5/1000000)</f>
        <v>0.06496</v>
      </c>
      <c r="AD5" s="39">
        <v>63</v>
      </c>
      <c r="AE5" s="42">
        <f>IF(AB5="","",AD5/AC5*AB5)</f>
        <v>23275.8620689655</v>
      </c>
      <c r="AF5" s="43">
        <v>2650</v>
      </c>
      <c r="AG5" s="44">
        <f>IF(ISERROR(AF5/AE5),"",AF5/AE5)</f>
        <v>0.113851851851852</v>
      </c>
      <c r="AH5" s="45" t="s">
        <v>73</v>
      </c>
      <c r="AI5" s="46">
        <f t="shared" si="0"/>
        <v>0.338</v>
      </c>
      <c r="AJ5" s="44">
        <f>IF(ISERROR(R5*AI5),"",R5*AI5)</f>
        <v>1.05794</v>
      </c>
      <c r="AK5" s="44">
        <f>IF(ISERROR(R5+AG5+AJ5),"",R5+AG5+AJ5)</f>
        <v>4.30179185185185</v>
      </c>
      <c r="AL5" s="47">
        <v>0</v>
      </c>
      <c r="AM5" s="44">
        <f t="shared" si="1"/>
        <v>0</v>
      </c>
      <c r="AN5" s="47">
        <v>0.05</v>
      </c>
      <c r="AO5" s="44">
        <f t="shared" si="2"/>
        <v>0.2915</v>
      </c>
      <c r="AP5" s="48"/>
      <c r="AQ5" s="47">
        <v>0</v>
      </c>
      <c r="AR5" s="44">
        <f t="shared" si="3"/>
        <v>0</v>
      </c>
      <c r="AS5" s="44">
        <f t="shared" si="4"/>
        <v>0.2915</v>
      </c>
      <c r="AT5" s="44">
        <f>IF(ISERROR(AK5+AS5),"",AK5+AS5)</f>
        <v>4.59329185185185</v>
      </c>
      <c r="AU5" s="49">
        <f>IF(ISERROR((AV5-AT5)/AV5),"",(AV5-AT5)/AV5)</f>
        <v>0.212128327298139</v>
      </c>
      <c r="AV5" s="50">
        <v>5.83</v>
      </c>
      <c r="AW5" s="50">
        <v>14.99</v>
      </c>
      <c r="AX5" s="49">
        <f>IF(ISERROR((AW5-AV5)/AW5),"",(AW5-AV5)/AW5)</f>
        <v>0.611074049366244</v>
      </c>
      <c r="AY5" s="43">
        <f>'[5]VDAY 6.16'!P23</f>
        <v>1512</v>
      </c>
      <c r="AZ5" s="44">
        <f>IF(ISERROR(AT5*AY5),"",AT5*AY5)</f>
        <v>6945.05728</v>
      </c>
      <c r="BA5" s="44">
        <f>IF(ISERROR(AV5*AY5),"",AV5*AY5)</f>
        <v>8814.96</v>
      </c>
      <c r="BB5" s="44">
        <f>IF(ISERROR(AW5*AY5),"",AW5*AY5)</f>
        <v>22664.88</v>
      </c>
      <c r="BC5" s="51">
        <f>IF(U5="","",U5*V5*W5/1000000/AB5*AY5)</f>
        <v>4.09248</v>
      </c>
      <c r="BD5" s="32"/>
      <c r="BE5" s="32"/>
      <c r="BF5" s="32" t="s">
        <v>74</v>
      </c>
      <c r="BG5" s="32" t="s">
        <v>75</v>
      </c>
      <c r="BH5" s="52"/>
    </row>
    <row r="6" s="2" customFormat="1" ht="87.6" customHeight="1" spans="1:60">
      <c r="A6" s="31">
        <v>5</v>
      </c>
      <c r="B6" s="32"/>
      <c r="C6" s="32"/>
      <c r="D6" s="32" t="s">
        <v>76</v>
      </c>
      <c r="E6" s="32" t="s">
        <v>77</v>
      </c>
      <c r="F6" s="32" t="s">
        <v>61</v>
      </c>
      <c r="G6" s="33" t="s">
        <v>62</v>
      </c>
      <c r="H6" s="34" t="s">
        <v>63</v>
      </c>
      <c r="I6" s="34" t="s">
        <v>64</v>
      </c>
      <c r="J6" s="34" t="s">
        <v>86</v>
      </c>
      <c r="K6" s="53" t="s">
        <v>79</v>
      </c>
      <c r="L6" s="35" t="s">
        <v>67</v>
      </c>
      <c r="M6" s="34" t="s">
        <v>68</v>
      </c>
      <c r="N6" s="32"/>
      <c r="O6" s="54" t="s">
        <v>87</v>
      </c>
      <c r="P6" s="37"/>
      <c r="Q6" s="32" t="s">
        <v>70</v>
      </c>
      <c r="R6" s="38">
        <v>2.45</v>
      </c>
      <c r="S6" s="32" t="s">
        <v>71</v>
      </c>
      <c r="T6" s="34" t="s">
        <v>72</v>
      </c>
      <c r="U6" s="34">
        <v>58</v>
      </c>
      <c r="V6" s="34">
        <v>40</v>
      </c>
      <c r="W6" s="34">
        <v>28</v>
      </c>
      <c r="X6" s="34">
        <v>58</v>
      </c>
      <c r="Y6" s="34">
        <v>40</v>
      </c>
      <c r="Z6" s="34">
        <v>28</v>
      </c>
      <c r="AA6" s="39">
        <v>2</v>
      </c>
      <c r="AB6" s="40">
        <v>24</v>
      </c>
      <c r="AC6" s="41">
        <f>IF(X6="","",X6*Y6*Z6/1000000)</f>
        <v>0.06496</v>
      </c>
      <c r="AD6" s="39">
        <v>63</v>
      </c>
      <c r="AE6" s="42">
        <f>IF(AB6="","",AD6/AC6*AB6)</f>
        <v>23275.8620689655</v>
      </c>
      <c r="AF6" s="43">
        <v>2650</v>
      </c>
      <c r="AG6" s="44">
        <f>IF(ISERROR(AF6/AE6),"",AF6/AE6)</f>
        <v>0.113851851851852</v>
      </c>
      <c r="AH6" s="45" t="s">
        <v>73</v>
      </c>
      <c r="AI6" s="46">
        <f t="shared" si="0"/>
        <v>0.338</v>
      </c>
      <c r="AJ6" s="44">
        <f>IF(ISERROR(R6*AI6),"",R6*AI6)</f>
        <v>0.8281</v>
      </c>
      <c r="AK6" s="44">
        <f>IF(ISERROR(R6+AG6+AJ6),"",R6+AG6+AJ6)</f>
        <v>3.39195185185185</v>
      </c>
      <c r="AL6" s="47">
        <v>0</v>
      </c>
      <c r="AM6" s="44">
        <f t="shared" si="1"/>
        <v>0</v>
      </c>
      <c r="AN6" s="47">
        <v>0.05</v>
      </c>
      <c r="AO6" s="44">
        <f t="shared" si="2"/>
        <v>0.2425</v>
      </c>
      <c r="AP6" s="48"/>
      <c r="AQ6" s="47">
        <v>0</v>
      </c>
      <c r="AR6" s="44">
        <f t="shared" si="3"/>
        <v>0</v>
      </c>
      <c r="AS6" s="44">
        <f t="shared" si="4"/>
        <v>0.2425</v>
      </c>
      <c r="AT6" s="44">
        <f>IF(ISERROR(AK6+AS6),"",AK6+AS6)</f>
        <v>3.63445185185185</v>
      </c>
      <c r="AU6" s="49">
        <f>IF(ISERROR((AV6-AT6)/AV6),"",(AV6-AT6)/AV6)</f>
        <v>0.250628484154257</v>
      </c>
      <c r="AV6" s="50">
        <v>4.85</v>
      </c>
      <c r="AW6" s="50">
        <v>9.99</v>
      </c>
      <c r="AX6" s="49">
        <f>IF(ISERROR((AW6-AV6)/AW6),"",(AW6-AV6)/AW6)</f>
        <v>0.514514514514515</v>
      </c>
      <c r="AY6" s="43">
        <f>'[5]VDAY 6.16'!P24</f>
        <v>1512</v>
      </c>
      <c r="AZ6" s="44">
        <f>IF(ISERROR(AT6*AY6),"",AT6*AY6)</f>
        <v>5495.2912</v>
      </c>
      <c r="BA6" s="44">
        <f>IF(ISERROR(AV6*AY6),"",AV6*AY6)</f>
        <v>7333.2</v>
      </c>
      <c r="BB6" s="44">
        <f>IF(ISERROR(AW6*AY6),"",AW6*AY6)</f>
        <v>15104.88</v>
      </c>
      <c r="BC6" s="51">
        <f>IF(U6="","",U6*V6*W6/1000000/AB6*AY6)</f>
        <v>4.09248</v>
      </c>
      <c r="BD6" s="32"/>
      <c r="BE6" s="32"/>
      <c r="BF6" s="32" t="s">
        <v>74</v>
      </c>
      <c r="BG6" s="32" t="s">
        <v>75</v>
      </c>
      <c r="BH6" s="52"/>
    </row>
    <row r="7" s="2" customFormat="1" ht="87.6" customHeight="1" spans="1:60">
      <c r="A7" s="31">
        <v>6</v>
      </c>
      <c r="B7" s="32"/>
      <c r="C7" s="32"/>
      <c r="D7" s="32" t="s">
        <v>60</v>
      </c>
      <c r="E7" s="32"/>
      <c r="F7" s="32" t="s">
        <v>61</v>
      </c>
      <c r="G7" s="33" t="s">
        <v>62</v>
      </c>
      <c r="H7" s="34" t="s">
        <v>63</v>
      </c>
      <c r="I7" s="34" t="s">
        <v>64</v>
      </c>
      <c r="J7" s="34" t="s">
        <v>88</v>
      </c>
      <c r="K7" s="53" t="s">
        <v>79</v>
      </c>
      <c r="L7" s="35" t="s">
        <v>67</v>
      </c>
      <c r="M7" s="34" t="s">
        <v>68</v>
      </c>
      <c r="N7" s="32"/>
      <c r="O7" s="36" t="s">
        <v>89</v>
      </c>
      <c r="P7" s="37"/>
      <c r="Q7" s="32" t="s">
        <v>70</v>
      </c>
      <c r="R7" s="38">
        <v>2.4</v>
      </c>
      <c r="S7" s="32" t="s">
        <v>71</v>
      </c>
      <c r="T7" s="34" t="s">
        <v>72</v>
      </c>
      <c r="U7" s="34">
        <v>58</v>
      </c>
      <c r="V7" s="34">
        <v>40</v>
      </c>
      <c r="W7" s="34">
        <v>28</v>
      </c>
      <c r="X7" s="34">
        <v>58</v>
      </c>
      <c r="Y7" s="34">
        <v>40</v>
      </c>
      <c r="Z7" s="34">
        <v>28</v>
      </c>
      <c r="AA7" s="39">
        <v>2</v>
      </c>
      <c r="AB7" s="40">
        <v>24</v>
      </c>
      <c r="AC7" s="41">
        <f>IF(X7="","",X7*Y7*Z7/1000000)</f>
        <v>0.06496</v>
      </c>
      <c r="AD7" s="39">
        <v>63</v>
      </c>
      <c r="AE7" s="42">
        <f>IF(AB7="","",AD7/AC7*AB7)</f>
        <v>23275.8620689655</v>
      </c>
      <c r="AF7" s="43">
        <v>2650</v>
      </c>
      <c r="AG7" s="44">
        <f>IF(ISERROR(AF7/AE7),"",AF7/AE7)</f>
        <v>0.113851851851852</v>
      </c>
      <c r="AH7" s="45" t="s">
        <v>73</v>
      </c>
      <c r="AI7" s="46">
        <f t="shared" si="0"/>
        <v>0.338</v>
      </c>
      <c r="AJ7" s="44">
        <f>IF(ISERROR(R7*AI7),"",R7*AI7)</f>
        <v>0.8112</v>
      </c>
      <c r="AK7" s="44">
        <f>IF(ISERROR(R7+AG7+AJ7),"",R7+AG7+AJ7)</f>
        <v>3.32505185185185</v>
      </c>
      <c r="AL7" s="47">
        <v>0</v>
      </c>
      <c r="AM7" s="44">
        <f t="shared" si="1"/>
        <v>0</v>
      </c>
      <c r="AN7" s="47">
        <v>0</v>
      </c>
      <c r="AO7" s="44">
        <f t="shared" si="2"/>
        <v>0</v>
      </c>
      <c r="AP7" s="48"/>
      <c r="AQ7" s="47">
        <v>0</v>
      </c>
      <c r="AR7" s="44">
        <f t="shared" si="3"/>
        <v>0</v>
      </c>
      <c r="AS7" s="44">
        <f t="shared" si="4"/>
        <v>0</v>
      </c>
      <c r="AT7" s="44">
        <f>IF(ISERROR(AK7+AS7),"",AK7+AS7)</f>
        <v>3.32505185185185</v>
      </c>
      <c r="AU7" s="49">
        <f>IF(ISERROR((AV7-AT7)/AV7),"",(AV7-AT7)/AV7)</f>
        <v>0.261099588477366</v>
      </c>
      <c r="AV7" s="50">
        <v>4.5</v>
      </c>
      <c r="AW7" s="50">
        <v>9.99</v>
      </c>
      <c r="AX7" s="49">
        <f>IF(ISERROR((AW7-AV7)/AW7),"",(AW7-AV7)/AW7)</f>
        <v>0.54954954954955</v>
      </c>
      <c r="AY7" s="43">
        <f>'[5]VDAY 6.16'!P25</f>
        <v>1512</v>
      </c>
      <c r="AZ7" s="44">
        <f>IF(ISERROR(AT7*AY7),"",AT7*AY7)</f>
        <v>5027.4784</v>
      </c>
      <c r="BA7" s="44">
        <f>IF(ISERROR(AV7*AY7),"",AV7*AY7)</f>
        <v>6804</v>
      </c>
      <c r="BB7" s="44">
        <f>IF(ISERROR(AW7*AY7),"",AW7*AY7)</f>
        <v>15104.88</v>
      </c>
      <c r="BC7" s="51">
        <f>IF(U7="","",U7*V7*W7/1000000/AB7*AY7)</f>
        <v>4.09248</v>
      </c>
      <c r="BD7" s="32"/>
      <c r="BE7" s="32"/>
      <c r="BF7" s="32" t="s">
        <v>74</v>
      </c>
      <c r="BG7" s="32" t="s">
        <v>75</v>
      </c>
      <c r="BH7" s="52"/>
    </row>
    <row r="8" s="2" customFormat="1" ht="123.95" customHeight="1" spans="1:60">
      <c r="A8" s="31">
        <v>7</v>
      </c>
      <c r="B8" s="32"/>
      <c r="C8" s="32"/>
      <c r="D8" s="32" t="s">
        <v>90</v>
      </c>
      <c r="E8" s="32" t="s">
        <v>91</v>
      </c>
      <c r="F8" s="32" t="s">
        <v>61</v>
      </c>
      <c r="G8" s="33" t="s">
        <v>62</v>
      </c>
      <c r="H8" s="34" t="s">
        <v>92</v>
      </c>
      <c r="I8" s="34" t="s">
        <v>93</v>
      </c>
      <c r="J8" s="34" t="s">
        <v>94</v>
      </c>
      <c r="K8" s="34" t="s">
        <v>95</v>
      </c>
      <c r="L8" s="35" t="s">
        <v>67</v>
      </c>
      <c r="M8" s="34" t="s">
        <v>68</v>
      </c>
      <c r="N8" s="32"/>
      <c r="O8" s="55" t="s">
        <v>96</v>
      </c>
      <c r="P8" s="37"/>
      <c r="Q8" s="32" t="s">
        <v>70</v>
      </c>
      <c r="R8" s="38">
        <v>3.93</v>
      </c>
      <c r="S8" s="32" t="s">
        <v>71</v>
      </c>
      <c r="T8" s="34" t="s">
        <v>72</v>
      </c>
      <c r="U8" s="34">
        <v>58</v>
      </c>
      <c r="V8" s="34">
        <v>40</v>
      </c>
      <c r="W8" s="34">
        <v>20</v>
      </c>
      <c r="X8" s="34">
        <v>58</v>
      </c>
      <c r="Y8" s="34">
        <v>40</v>
      </c>
      <c r="Z8" s="34">
        <v>20</v>
      </c>
      <c r="AA8" s="39">
        <v>2</v>
      </c>
      <c r="AB8" s="40">
        <v>12</v>
      </c>
      <c r="AC8" s="41">
        <f>IF(X8="","",X8*Y8*Z8/1000000)</f>
        <v>0.0464</v>
      </c>
      <c r="AD8" s="39">
        <v>63</v>
      </c>
      <c r="AE8" s="42">
        <f>IF(AB8="","",AD8/AC8*AB8)</f>
        <v>16293.1034482759</v>
      </c>
      <c r="AF8" s="43">
        <v>2650</v>
      </c>
      <c r="AG8" s="44">
        <f>IF(ISERROR(AF8/AE8),"",AF8/AE8)</f>
        <v>0.162645502645503</v>
      </c>
      <c r="AH8" s="45" t="s">
        <v>73</v>
      </c>
      <c r="AI8" s="46">
        <f t="shared" si="0"/>
        <v>0.338</v>
      </c>
      <c r="AJ8" s="44">
        <f>IF(ISERROR(R8*AI8),"",R8*AI8)</f>
        <v>1.32834</v>
      </c>
      <c r="AK8" s="44">
        <f>IF(ISERROR(R8+AG8+AJ8),"",R8+AG8+AJ8)</f>
        <v>5.4209855026455</v>
      </c>
      <c r="AL8" s="47">
        <v>0</v>
      </c>
      <c r="AM8" s="44">
        <f t="shared" si="1"/>
        <v>0</v>
      </c>
      <c r="AN8" s="47">
        <v>0.06</v>
      </c>
      <c r="AO8" s="44">
        <f t="shared" si="2"/>
        <v>0.4278</v>
      </c>
      <c r="AP8" s="48"/>
      <c r="AQ8" s="47">
        <v>0</v>
      </c>
      <c r="AR8" s="44">
        <f t="shared" si="3"/>
        <v>0</v>
      </c>
      <c r="AS8" s="44">
        <f t="shared" si="4"/>
        <v>0.4278</v>
      </c>
      <c r="AT8" s="44">
        <f>IF(ISERROR(AK8+AS8),"",AK8+AS8)</f>
        <v>5.8487855026455</v>
      </c>
      <c r="AU8" s="56">
        <f>IF(ISERROR((AV8-AT8)/AV8),"",(AV8-AT8)/AV8)</f>
        <v>0.179693477889831</v>
      </c>
      <c r="AV8" s="50">
        <v>7.13</v>
      </c>
      <c r="AW8" s="50">
        <v>14.99</v>
      </c>
      <c r="AX8" s="49">
        <f>IF(ISERROR((AW8-AV8)/AW8),"",(AW8-AV8)/AW8)</f>
        <v>0.524349566377585</v>
      </c>
      <c r="AY8" s="43">
        <f>'[5]VDAY 6.16'!P26</f>
        <v>1512</v>
      </c>
      <c r="AZ8" s="44">
        <f>IF(ISERROR(AT8*AY8),"",AT8*AY8)</f>
        <v>8843.36368</v>
      </c>
      <c r="BA8" s="44">
        <f>IF(ISERROR(AV8*AY8),"",AV8*AY8)</f>
        <v>10780.56</v>
      </c>
      <c r="BB8" s="44">
        <f>IF(ISERROR(AW8*AY8),"",AW8*AY8)</f>
        <v>22664.88</v>
      </c>
      <c r="BC8" s="51">
        <f>IF(U8="","",U8*V8*W8/1000000/AB8*AY8)</f>
        <v>5.8464</v>
      </c>
      <c r="BD8" s="32"/>
      <c r="BE8" s="32"/>
      <c r="BF8" s="32" t="s">
        <v>74</v>
      </c>
      <c r="BG8" s="32" t="s">
        <v>75</v>
      </c>
      <c r="BH8" s="52"/>
    </row>
    <row r="9" s="2" customFormat="1" ht="87.6" customHeight="1" spans="1:60">
      <c r="A9" s="31">
        <v>8</v>
      </c>
      <c r="B9" s="32"/>
      <c r="C9" s="32"/>
      <c r="D9" s="32" t="s">
        <v>76</v>
      </c>
      <c r="E9" s="32" t="s">
        <v>77</v>
      </c>
      <c r="F9" s="32" t="s">
        <v>61</v>
      </c>
      <c r="G9" s="33" t="s">
        <v>62</v>
      </c>
      <c r="H9" s="34" t="s">
        <v>63</v>
      </c>
      <c r="I9" s="34" t="s">
        <v>64</v>
      </c>
      <c r="J9" s="34" t="s">
        <v>97</v>
      </c>
      <c r="K9" s="53" t="s">
        <v>98</v>
      </c>
      <c r="L9" s="35" t="s">
        <v>67</v>
      </c>
      <c r="M9" s="34" t="s">
        <v>68</v>
      </c>
      <c r="N9" s="32"/>
      <c r="O9" s="54" t="s">
        <v>99</v>
      </c>
      <c r="P9" s="37"/>
      <c r="Q9" s="32" t="s">
        <v>70</v>
      </c>
      <c r="R9" s="57">
        <v>2.45</v>
      </c>
      <c r="S9" s="32" t="s">
        <v>71</v>
      </c>
      <c r="T9" s="34" t="s">
        <v>72</v>
      </c>
      <c r="U9" s="34">
        <v>58</v>
      </c>
      <c r="V9" s="34">
        <v>40</v>
      </c>
      <c r="W9" s="34">
        <v>28</v>
      </c>
      <c r="X9" s="34">
        <v>58</v>
      </c>
      <c r="Y9" s="34">
        <v>40</v>
      </c>
      <c r="Z9" s="34">
        <v>28</v>
      </c>
      <c r="AA9" s="39">
        <v>2</v>
      </c>
      <c r="AB9" s="40">
        <v>24</v>
      </c>
      <c r="AC9" s="41">
        <f>IF(X9="","",X9*Y9*Z9/1000000)</f>
        <v>0.06496</v>
      </c>
      <c r="AD9" s="39">
        <v>63</v>
      </c>
      <c r="AE9" s="42">
        <f>IF(AB9="","",AD9/AC9*AB9)</f>
        <v>23275.8620689655</v>
      </c>
      <c r="AF9" s="43">
        <v>2650</v>
      </c>
      <c r="AG9" s="44">
        <f>IF(ISERROR(AF9/AE9),"",AF9/AE9)</f>
        <v>0.113851851851852</v>
      </c>
      <c r="AH9" s="45" t="s">
        <v>73</v>
      </c>
      <c r="AI9" s="46">
        <f t="shared" si="0"/>
        <v>0.338</v>
      </c>
      <c r="AJ9" s="44">
        <f>IF(ISERROR(R9*AI9),"",R9*AI9)</f>
        <v>0.8281</v>
      </c>
      <c r="AK9" s="44">
        <f>IF(ISERROR(R9+AG9+AJ9),"",R9+AG9+AJ9)</f>
        <v>3.39195185185185</v>
      </c>
      <c r="AL9" s="47">
        <v>0</v>
      </c>
      <c r="AM9" s="44">
        <f t="shared" si="1"/>
        <v>0</v>
      </c>
      <c r="AN9" s="47">
        <v>0.05</v>
      </c>
      <c r="AO9" s="44">
        <f t="shared" si="2"/>
        <v>0.2425</v>
      </c>
      <c r="AP9" s="48"/>
      <c r="AQ9" s="47">
        <v>0</v>
      </c>
      <c r="AR9" s="44">
        <f t="shared" si="3"/>
        <v>0</v>
      </c>
      <c r="AS9" s="44">
        <f t="shared" si="4"/>
        <v>0.2425</v>
      </c>
      <c r="AT9" s="44">
        <f>IF(ISERROR(AK9+AS9),"",AK9+AS9)</f>
        <v>3.63445185185185</v>
      </c>
      <c r="AU9" s="49">
        <f>IF(ISERROR((AV9-AT9)/AV9),"",(AV9-AT9)/AV9)</f>
        <v>0.250628484154257</v>
      </c>
      <c r="AV9" s="48">
        <v>4.85</v>
      </c>
      <c r="AW9" s="48">
        <v>9.99</v>
      </c>
      <c r="AX9" s="49">
        <f>IF(ISERROR((AW9-AV9)/AW9),"",(AW9-AV9)/AW9)</f>
        <v>0.514514514514515</v>
      </c>
      <c r="AY9" s="58">
        <f>'[5]VDAY 6.16'!P27</f>
        <v>1512</v>
      </c>
      <c r="AZ9" s="44">
        <f>IF(ISERROR(AT9*AY9),"",AT9*AY9)</f>
        <v>5495.2912</v>
      </c>
      <c r="BA9" s="44">
        <f>IF(ISERROR(AV9*AY9),"",AV9*AY9)</f>
        <v>7333.2</v>
      </c>
      <c r="BB9" s="44">
        <f>IF(ISERROR(AW9*AY9),"",AW9*AY9)</f>
        <v>15104.88</v>
      </c>
      <c r="BC9" s="51">
        <f>IF(U9="","",U9*V9*W9/1000000/AB9*AY9)</f>
        <v>4.09248</v>
      </c>
      <c r="BD9" s="32"/>
      <c r="BE9" s="32"/>
      <c r="BF9" s="32" t="s">
        <v>74</v>
      </c>
      <c r="BG9" s="32" t="s">
        <v>75</v>
      </c>
      <c r="BH9" s="52"/>
    </row>
    <row r="10" s="2" customFormat="1" ht="106.5" customHeight="1" spans="1:60">
      <c r="A10" s="31">
        <v>9</v>
      </c>
      <c r="B10" s="32"/>
      <c r="C10" s="32"/>
      <c r="D10" s="32" t="s">
        <v>90</v>
      </c>
      <c r="E10" s="32" t="s">
        <v>91</v>
      </c>
      <c r="F10" s="32" t="s">
        <v>61</v>
      </c>
      <c r="G10" s="33" t="s">
        <v>100</v>
      </c>
      <c r="H10" s="34" t="s">
        <v>92</v>
      </c>
      <c r="I10" s="34" t="s">
        <v>93</v>
      </c>
      <c r="J10" s="34" t="s">
        <v>101</v>
      </c>
      <c r="K10" s="34" t="s">
        <v>95</v>
      </c>
      <c r="L10" s="35" t="s">
        <v>67</v>
      </c>
      <c r="M10" s="34" t="s">
        <v>68</v>
      </c>
      <c r="N10" s="32"/>
      <c r="O10" s="55" t="s">
        <v>102</v>
      </c>
      <c r="P10" s="37"/>
      <c r="Q10" s="32" t="s">
        <v>70</v>
      </c>
      <c r="R10" s="57">
        <v>3.09</v>
      </c>
      <c r="S10" s="32" t="s">
        <v>71</v>
      </c>
      <c r="T10" s="34" t="s">
        <v>72</v>
      </c>
      <c r="U10" s="34">
        <v>58</v>
      </c>
      <c r="V10" s="34">
        <v>40</v>
      </c>
      <c r="W10" s="34">
        <v>20</v>
      </c>
      <c r="X10" s="34">
        <v>58</v>
      </c>
      <c r="Y10" s="34">
        <v>40</v>
      </c>
      <c r="Z10" s="34">
        <v>20</v>
      </c>
      <c r="AA10" s="39">
        <v>2</v>
      </c>
      <c r="AB10" s="58">
        <v>12</v>
      </c>
      <c r="AC10" s="41">
        <f t="shared" ref="AC10:AC20" si="5">IF(X10="","",X10*Y10*Z10/1000000)</f>
        <v>0.0464</v>
      </c>
      <c r="AD10" s="39">
        <v>63</v>
      </c>
      <c r="AE10" s="42">
        <f t="shared" ref="AE10:AE20" si="6">IF(AB10="","",AD10/AC10*AB10)</f>
        <v>16293.1034482759</v>
      </c>
      <c r="AF10" s="43">
        <v>2650</v>
      </c>
      <c r="AG10" s="44">
        <f t="shared" ref="AG10:AG20" si="7">IF(ISERROR(AF10/AE10),"",AF10/AE10)</f>
        <v>0.162645502645503</v>
      </c>
      <c r="AH10" s="45" t="s">
        <v>73</v>
      </c>
      <c r="AI10" s="46">
        <f t="shared" ref="AI10:AI20" si="8">11.3%+7.5%+15%</f>
        <v>0.338</v>
      </c>
      <c r="AJ10" s="44">
        <f t="shared" ref="AJ10:AJ20" si="9">IF(ISERROR(R10*AI10),"",R10*AI10)</f>
        <v>1.04442</v>
      </c>
      <c r="AK10" s="44">
        <f t="shared" ref="AK10:AK20" si="10">IF(ISERROR(R10+AG10+AJ10),"",R10+AG10+AJ10)</f>
        <v>4.2970655026455</v>
      </c>
      <c r="AL10" s="47">
        <v>0</v>
      </c>
      <c r="AM10" s="44">
        <f t="shared" ref="AM10:AM20" si="11">IF(ISERROR(AV10*AL10),"",AV10*AL10)</f>
        <v>0</v>
      </c>
      <c r="AN10" s="47">
        <v>0.06</v>
      </c>
      <c r="AO10" s="44">
        <f t="shared" ref="AO10:AO20" si="12">IF(ISERROR(AV10*AN10),"",AV10*AN10)</f>
        <v>0.375</v>
      </c>
      <c r="AP10" s="48"/>
      <c r="AQ10" s="47">
        <v>0</v>
      </c>
      <c r="AR10" s="44">
        <f t="shared" ref="AR10:AR20" si="13">IF(ISERROR(AV10*AQ10),"",AV10*AQ10)</f>
        <v>0</v>
      </c>
      <c r="AS10" s="44">
        <f t="shared" ref="AS10:AS20" si="14">IF(ISERROR(AM10+AO10+AR10),"",AM10+AO10+AR10)</f>
        <v>0.375</v>
      </c>
      <c r="AT10" s="44">
        <f t="shared" ref="AT10:AT20" si="15">IF(ISERROR(AK10+AS10),"",AK10+AS10)</f>
        <v>4.6720655026455</v>
      </c>
      <c r="AU10" s="49">
        <f t="shared" ref="AU10:AU20" si="16">IF(ISERROR((AV10-AT10)/AV10),"",(AV10-AT10)/AV10)</f>
        <v>0.25246951957672</v>
      </c>
      <c r="AV10" s="48">
        <v>6.25</v>
      </c>
      <c r="AW10" s="48">
        <v>12.99</v>
      </c>
      <c r="AX10" s="49">
        <f t="shared" ref="AX10:AX20" si="17">IF(ISERROR((AW10-AV10)/AW10),"",(AW10-AV10)/AW10)</f>
        <v>0.518860662047729</v>
      </c>
      <c r="AY10" s="58">
        <f>'[5]CONT FILL + 6.16'!O20</f>
        <v>16536</v>
      </c>
      <c r="AZ10" s="44">
        <f t="shared" ref="AZ10:AZ20" si="18">IF(ISERROR(AT10*AY10),"",AT10*AY10)</f>
        <v>77257.275151746</v>
      </c>
      <c r="BA10" s="44">
        <f t="shared" ref="BA10:BA20" si="19">IF(ISERROR(AV10*AY10),"",AV10*AY10)</f>
        <v>103350</v>
      </c>
      <c r="BB10" s="44">
        <f t="shared" ref="BB10:BB20" si="20">IF(ISERROR(AW10*AY10),"",AW10*AY10)</f>
        <v>214802.64</v>
      </c>
      <c r="BC10" s="51">
        <f t="shared" ref="BC10:BC20" si="21">IF(U10="","",U10*V10*W10/1000000/AB10*AY10)</f>
        <v>63.9392</v>
      </c>
      <c r="BD10" s="32"/>
      <c r="BE10" s="32"/>
      <c r="BF10" s="32" t="s">
        <v>74</v>
      </c>
      <c r="BG10" s="32" t="s">
        <v>75</v>
      </c>
      <c r="BH10" s="52"/>
    </row>
    <row r="11" s="2" customFormat="1" ht="106.5" customHeight="1" spans="1:60">
      <c r="A11" s="31">
        <v>10</v>
      </c>
      <c r="B11" s="32"/>
      <c r="C11" s="32"/>
      <c r="D11" s="32" t="s">
        <v>76</v>
      </c>
      <c r="E11" s="32" t="s">
        <v>77</v>
      </c>
      <c r="F11" s="32" t="s">
        <v>61</v>
      </c>
      <c r="G11" s="33" t="s">
        <v>103</v>
      </c>
      <c r="H11" s="34" t="s">
        <v>92</v>
      </c>
      <c r="I11" s="34" t="s">
        <v>93</v>
      </c>
      <c r="J11" s="34" t="s">
        <v>104</v>
      </c>
      <c r="K11" s="34" t="s">
        <v>105</v>
      </c>
      <c r="L11" s="35" t="s">
        <v>67</v>
      </c>
      <c r="M11" s="34" t="s">
        <v>68</v>
      </c>
      <c r="N11" s="32"/>
      <c r="O11" s="54" t="s">
        <v>106</v>
      </c>
      <c r="P11" s="37"/>
      <c r="Q11" s="32" t="s">
        <v>70</v>
      </c>
      <c r="R11" s="57">
        <v>3.09</v>
      </c>
      <c r="S11" s="32" t="s">
        <v>71</v>
      </c>
      <c r="T11" s="34" t="s">
        <v>72</v>
      </c>
      <c r="U11" s="34">
        <v>58</v>
      </c>
      <c r="V11" s="34">
        <v>40</v>
      </c>
      <c r="W11" s="34">
        <v>20</v>
      </c>
      <c r="X11" s="34">
        <v>58</v>
      </c>
      <c r="Y11" s="34">
        <v>40</v>
      </c>
      <c r="Z11" s="34">
        <v>20</v>
      </c>
      <c r="AA11" s="39">
        <v>2</v>
      </c>
      <c r="AB11" s="58">
        <v>12</v>
      </c>
      <c r="AC11" s="41">
        <f t="shared" si="5"/>
        <v>0.0464</v>
      </c>
      <c r="AD11" s="39">
        <v>63</v>
      </c>
      <c r="AE11" s="42">
        <f t="shared" si="6"/>
        <v>16293.1034482759</v>
      </c>
      <c r="AF11" s="43">
        <v>2650</v>
      </c>
      <c r="AG11" s="44">
        <f t="shared" si="7"/>
        <v>0.162645502645503</v>
      </c>
      <c r="AH11" s="45" t="s">
        <v>73</v>
      </c>
      <c r="AI11" s="46">
        <f t="shared" si="8"/>
        <v>0.338</v>
      </c>
      <c r="AJ11" s="44">
        <f t="shared" si="9"/>
        <v>1.04442</v>
      </c>
      <c r="AK11" s="44">
        <f t="shared" si="10"/>
        <v>4.2970655026455</v>
      </c>
      <c r="AL11" s="47">
        <v>0</v>
      </c>
      <c r="AM11" s="44">
        <f t="shared" si="11"/>
        <v>0</v>
      </c>
      <c r="AN11" s="47">
        <v>0.05</v>
      </c>
      <c r="AO11" s="44">
        <f t="shared" si="12"/>
        <v>0.3125</v>
      </c>
      <c r="AP11" s="48"/>
      <c r="AQ11" s="47">
        <v>0</v>
      </c>
      <c r="AR11" s="44">
        <f t="shared" si="13"/>
        <v>0</v>
      </c>
      <c r="AS11" s="44">
        <f t="shared" si="14"/>
        <v>0.3125</v>
      </c>
      <c r="AT11" s="44">
        <f t="shared" si="15"/>
        <v>4.6095655026455</v>
      </c>
      <c r="AU11" s="49">
        <f t="shared" si="16"/>
        <v>0.26246951957672</v>
      </c>
      <c r="AV11" s="48">
        <v>6.25</v>
      </c>
      <c r="AW11" s="48">
        <v>12.99</v>
      </c>
      <c r="AX11" s="49">
        <f t="shared" si="17"/>
        <v>0.518860662047729</v>
      </c>
      <c r="AY11" s="58" t="str">
        <f>'[5]CONT FILL + 6.16'!O21</f>
        <v>TTL</v>
      </c>
      <c r="AZ11" s="44" t="str">
        <f t="shared" si="18"/>
        <v/>
      </c>
      <c r="BA11" s="44" t="str">
        <f t="shared" si="19"/>
        <v/>
      </c>
      <c r="BB11" s="44" t="str">
        <f t="shared" si="20"/>
        <v/>
      </c>
      <c r="BC11" s="51" t="e">
        <f t="shared" si="21"/>
        <v>#VALUE!</v>
      </c>
      <c r="BD11" s="32"/>
      <c r="BE11" s="32"/>
      <c r="BF11" s="32" t="s">
        <v>74</v>
      </c>
      <c r="BG11" s="32" t="s">
        <v>75</v>
      </c>
      <c r="BH11" s="52"/>
    </row>
    <row r="12" s="2" customFormat="1" ht="106.5" customHeight="1" spans="1:60">
      <c r="A12" s="31">
        <v>11</v>
      </c>
      <c r="B12" s="32"/>
      <c r="C12" s="32"/>
      <c r="D12" s="32" t="s">
        <v>76</v>
      </c>
      <c r="E12" s="32" t="s">
        <v>77</v>
      </c>
      <c r="F12" s="32" t="s">
        <v>61</v>
      </c>
      <c r="G12" s="33" t="s">
        <v>107</v>
      </c>
      <c r="H12" s="34" t="s">
        <v>63</v>
      </c>
      <c r="I12" s="34" t="s">
        <v>64</v>
      </c>
      <c r="J12" s="34" t="s">
        <v>108</v>
      </c>
      <c r="K12" s="53" t="s">
        <v>98</v>
      </c>
      <c r="L12" s="35" t="s">
        <v>67</v>
      </c>
      <c r="M12" s="34" t="s">
        <v>68</v>
      </c>
      <c r="N12" s="32"/>
      <c r="O12" s="54" t="s">
        <v>109</v>
      </c>
      <c r="P12" s="37"/>
      <c r="Q12" s="32" t="s">
        <v>70</v>
      </c>
      <c r="R12" s="57">
        <v>2.4</v>
      </c>
      <c r="S12" s="32" t="s">
        <v>71</v>
      </c>
      <c r="T12" s="34" t="s">
        <v>72</v>
      </c>
      <c r="U12" s="34">
        <v>58</v>
      </c>
      <c r="V12" s="34">
        <v>40</v>
      </c>
      <c r="W12" s="34">
        <v>28</v>
      </c>
      <c r="X12" s="34">
        <v>58</v>
      </c>
      <c r="Y12" s="34">
        <v>40</v>
      </c>
      <c r="Z12" s="34">
        <v>28</v>
      </c>
      <c r="AA12" s="39">
        <v>2</v>
      </c>
      <c r="AB12" s="58">
        <v>24</v>
      </c>
      <c r="AC12" s="41">
        <f t="shared" si="5"/>
        <v>0.06496</v>
      </c>
      <c r="AD12" s="39">
        <v>63</v>
      </c>
      <c r="AE12" s="42">
        <f t="shared" si="6"/>
        <v>23275.8620689655</v>
      </c>
      <c r="AF12" s="43">
        <v>2650</v>
      </c>
      <c r="AG12" s="44">
        <f t="shared" si="7"/>
        <v>0.113851851851852</v>
      </c>
      <c r="AH12" s="45" t="s">
        <v>73</v>
      </c>
      <c r="AI12" s="46">
        <f t="shared" si="8"/>
        <v>0.338</v>
      </c>
      <c r="AJ12" s="44">
        <f t="shared" si="9"/>
        <v>0.8112</v>
      </c>
      <c r="AK12" s="44">
        <f t="shared" si="10"/>
        <v>3.32505185185185</v>
      </c>
      <c r="AL12" s="47">
        <v>0</v>
      </c>
      <c r="AM12" s="44">
        <f t="shared" si="11"/>
        <v>0</v>
      </c>
      <c r="AN12" s="47">
        <v>0.05</v>
      </c>
      <c r="AO12" s="44">
        <f t="shared" si="12"/>
        <v>0.2425</v>
      </c>
      <c r="AP12" s="48"/>
      <c r="AQ12" s="47">
        <v>0</v>
      </c>
      <c r="AR12" s="44">
        <f t="shared" si="13"/>
        <v>0</v>
      </c>
      <c r="AS12" s="44">
        <f t="shared" si="14"/>
        <v>0.2425</v>
      </c>
      <c r="AT12" s="44">
        <f t="shared" si="15"/>
        <v>3.56755185185185</v>
      </c>
      <c r="AU12" s="49">
        <f t="shared" si="16"/>
        <v>0.264422298587247</v>
      </c>
      <c r="AV12" s="48">
        <v>4.85</v>
      </c>
      <c r="AW12" s="48">
        <v>9.99</v>
      </c>
      <c r="AX12" s="49">
        <f t="shared" si="17"/>
        <v>0.514514514514515</v>
      </c>
      <c r="AY12" s="58">
        <f>'[5]CONT FILL + 6.16'!O22</f>
        <v>1500</v>
      </c>
      <c r="AZ12" s="44">
        <f t="shared" si="18"/>
        <v>5351.32777777778</v>
      </c>
      <c r="BA12" s="44">
        <f t="shared" si="19"/>
        <v>7275</v>
      </c>
      <c r="BB12" s="44">
        <f t="shared" si="20"/>
        <v>14985</v>
      </c>
      <c r="BC12" s="51">
        <f t="shared" si="21"/>
        <v>4.06</v>
      </c>
      <c r="BD12" s="32"/>
      <c r="BE12" s="32"/>
      <c r="BF12" s="32" t="s">
        <v>74</v>
      </c>
      <c r="BG12" s="32" t="s">
        <v>75</v>
      </c>
      <c r="BH12" s="52"/>
    </row>
    <row r="13" s="2" customFormat="1" ht="106.5" customHeight="1" spans="1:60">
      <c r="A13" s="31">
        <v>12</v>
      </c>
      <c r="B13" s="32"/>
      <c r="C13" s="32"/>
      <c r="D13" s="32" t="s">
        <v>60</v>
      </c>
      <c r="E13" s="32"/>
      <c r="F13" s="32" t="s">
        <v>61</v>
      </c>
      <c r="G13" s="33" t="s">
        <v>110</v>
      </c>
      <c r="H13" s="34" t="s">
        <v>92</v>
      </c>
      <c r="I13" s="34" t="s">
        <v>93</v>
      </c>
      <c r="J13" s="34" t="s">
        <v>111</v>
      </c>
      <c r="K13" s="34" t="s">
        <v>105</v>
      </c>
      <c r="L13" s="35" t="s">
        <v>67</v>
      </c>
      <c r="M13" s="34" t="s">
        <v>68</v>
      </c>
      <c r="N13" s="32"/>
      <c r="O13" s="36" t="s">
        <v>112</v>
      </c>
      <c r="P13" s="37"/>
      <c r="Q13" s="32" t="s">
        <v>70</v>
      </c>
      <c r="R13" s="57">
        <v>3.09</v>
      </c>
      <c r="S13" s="32" t="s">
        <v>71</v>
      </c>
      <c r="T13" s="34" t="s">
        <v>72</v>
      </c>
      <c r="U13" s="34">
        <v>58</v>
      </c>
      <c r="V13" s="34">
        <v>40</v>
      </c>
      <c r="W13" s="34">
        <v>20</v>
      </c>
      <c r="X13" s="34">
        <v>58</v>
      </c>
      <c r="Y13" s="34">
        <v>40</v>
      </c>
      <c r="Z13" s="34">
        <v>20</v>
      </c>
      <c r="AA13" s="39">
        <v>2</v>
      </c>
      <c r="AB13" s="58">
        <v>12</v>
      </c>
      <c r="AC13" s="41">
        <f t="shared" si="5"/>
        <v>0.0464</v>
      </c>
      <c r="AD13" s="39">
        <v>63</v>
      </c>
      <c r="AE13" s="42">
        <f t="shared" si="6"/>
        <v>16293.1034482759</v>
      </c>
      <c r="AF13" s="43">
        <v>2650</v>
      </c>
      <c r="AG13" s="44">
        <f t="shared" si="7"/>
        <v>0.162645502645503</v>
      </c>
      <c r="AH13" s="45" t="s">
        <v>73</v>
      </c>
      <c r="AI13" s="46">
        <f t="shared" si="8"/>
        <v>0.338</v>
      </c>
      <c r="AJ13" s="44">
        <f t="shared" si="9"/>
        <v>1.04442</v>
      </c>
      <c r="AK13" s="44">
        <f t="shared" si="10"/>
        <v>4.2970655026455</v>
      </c>
      <c r="AL13" s="47">
        <v>0</v>
      </c>
      <c r="AM13" s="44">
        <f t="shared" si="11"/>
        <v>0</v>
      </c>
      <c r="AN13" s="47">
        <v>0</v>
      </c>
      <c r="AO13" s="44">
        <f t="shared" si="12"/>
        <v>0</v>
      </c>
      <c r="AP13" s="48"/>
      <c r="AQ13" s="47">
        <v>0</v>
      </c>
      <c r="AR13" s="44">
        <f t="shared" si="13"/>
        <v>0</v>
      </c>
      <c r="AS13" s="44">
        <f t="shared" si="14"/>
        <v>0</v>
      </c>
      <c r="AT13" s="44">
        <f t="shared" si="15"/>
        <v>4.2970655026455</v>
      </c>
      <c r="AU13" s="49">
        <f t="shared" si="16"/>
        <v>0.265458888436666</v>
      </c>
      <c r="AV13" s="48">
        <v>5.85</v>
      </c>
      <c r="AW13" s="48">
        <v>12.99</v>
      </c>
      <c r="AX13" s="49">
        <f t="shared" si="17"/>
        <v>0.549653579676674</v>
      </c>
      <c r="AY13" s="58">
        <f>'[5]CONT FILL + 6.16'!O23</f>
        <v>1500</v>
      </c>
      <c r="AZ13" s="44">
        <f t="shared" si="18"/>
        <v>6445.59825396825</v>
      </c>
      <c r="BA13" s="44">
        <f t="shared" si="19"/>
        <v>8775</v>
      </c>
      <c r="BB13" s="44">
        <f t="shared" si="20"/>
        <v>19485</v>
      </c>
      <c r="BC13" s="51">
        <f t="shared" si="21"/>
        <v>5.8</v>
      </c>
      <c r="BD13" s="32"/>
      <c r="BE13" s="32"/>
      <c r="BF13" s="32" t="s">
        <v>74</v>
      </c>
      <c r="BG13" s="32" t="s">
        <v>75</v>
      </c>
      <c r="BH13" s="52"/>
    </row>
    <row r="14" s="2" customFormat="1" ht="110.45" customHeight="1" spans="1:60">
      <c r="A14" s="31">
        <v>13</v>
      </c>
      <c r="B14" s="32"/>
      <c r="C14" s="32"/>
      <c r="D14" s="32" t="s">
        <v>60</v>
      </c>
      <c r="E14" s="32"/>
      <c r="F14" s="32" t="s">
        <v>61</v>
      </c>
      <c r="G14" s="33" t="s">
        <v>113</v>
      </c>
      <c r="H14" s="34" t="s">
        <v>63</v>
      </c>
      <c r="I14" s="34" t="s">
        <v>64</v>
      </c>
      <c r="J14" s="34" t="s">
        <v>114</v>
      </c>
      <c r="K14" s="53" t="s">
        <v>98</v>
      </c>
      <c r="L14" s="35" t="s">
        <v>67</v>
      </c>
      <c r="M14" s="34" t="s">
        <v>68</v>
      </c>
      <c r="N14" s="32"/>
      <c r="O14" s="36" t="s">
        <v>115</v>
      </c>
      <c r="P14" s="37"/>
      <c r="Q14" s="32" t="s">
        <v>70</v>
      </c>
      <c r="R14" s="57">
        <v>2.4</v>
      </c>
      <c r="S14" s="32" t="s">
        <v>71</v>
      </c>
      <c r="T14" s="34" t="s">
        <v>72</v>
      </c>
      <c r="U14" s="34">
        <v>58</v>
      </c>
      <c r="V14" s="34">
        <v>40</v>
      </c>
      <c r="W14" s="34">
        <v>28</v>
      </c>
      <c r="X14" s="34">
        <v>58</v>
      </c>
      <c r="Y14" s="34">
        <v>40</v>
      </c>
      <c r="Z14" s="34">
        <v>28</v>
      </c>
      <c r="AA14" s="39">
        <v>2</v>
      </c>
      <c r="AB14" s="58">
        <v>24</v>
      </c>
      <c r="AC14" s="41">
        <f t="shared" si="5"/>
        <v>0.06496</v>
      </c>
      <c r="AD14" s="39">
        <v>63</v>
      </c>
      <c r="AE14" s="42">
        <f t="shared" si="6"/>
        <v>23275.8620689655</v>
      </c>
      <c r="AF14" s="43">
        <v>2650</v>
      </c>
      <c r="AG14" s="44">
        <f t="shared" si="7"/>
        <v>0.113851851851852</v>
      </c>
      <c r="AH14" s="45" t="s">
        <v>73</v>
      </c>
      <c r="AI14" s="46">
        <f t="shared" si="8"/>
        <v>0.338</v>
      </c>
      <c r="AJ14" s="44">
        <f t="shared" si="9"/>
        <v>0.8112</v>
      </c>
      <c r="AK14" s="44">
        <f t="shared" si="10"/>
        <v>3.32505185185185</v>
      </c>
      <c r="AL14" s="47">
        <v>0</v>
      </c>
      <c r="AM14" s="44">
        <f t="shared" si="11"/>
        <v>0</v>
      </c>
      <c r="AN14" s="47">
        <v>0</v>
      </c>
      <c r="AO14" s="44">
        <f t="shared" si="12"/>
        <v>0</v>
      </c>
      <c r="AP14" s="48"/>
      <c r="AQ14" s="47">
        <v>0</v>
      </c>
      <c r="AR14" s="44">
        <f t="shared" si="13"/>
        <v>0</v>
      </c>
      <c r="AS14" s="44">
        <f t="shared" si="14"/>
        <v>0</v>
      </c>
      <c r="AT14" s="44">
        <f t="shared" si="15"/>
        <v>3.32505185185185</v>
      </c>
      <c r="AU14" s="49">
        <f t="shared" si="16"/>
        <v>0.261099588477366</v>
      </c>
      <c r="AV14" s="48">
        <v>4.5</v>
      </c>
      <c r="AW14" s="48">
        <v>9.99</v>
      </c>
      <c r="AX14" s="49">
        <f t="shared" si="17"/>
        <v>0.54954954954955</v>
      </c>
      <c r="AY14" s="58">
        <f>'[5]CONT FILL + 6.16'!O24</f>
        <v>1512</v>
      </c>
      <c r="AZ14" s="44">
        <f t="shared" si="18"/>
        <v>5027.4784</v>
      </c>
      <c r="BA14" s="44">
        <f t="shared" si="19"/>
        <v>6804</v>
      </c>
      <c r="BB14" s="44">
        <f t="shared" si="20"/>
        <v>15104.88</v>
      </c>
      <c r="BC14" s="51">
        <f t="shared" si="21"/>
        <v>4.09248</v>
      </c>
      <c r="BD14" s="32"/>
      <c r="BE14" s="32"/>
      <c r="BF14" s="32" t="s">
        <v>74</v>
      </c>
      <c r="BG14" s="32" t="s">
        <v>75</v>
      </c>
      <c r="BH14" s="52"/>
    </row>
    <row r="15" s="2" customFormat="1" ht="106.5" customHeight="1" spans="1:60">
      <c r="A15" s="31">
        <v>14</v>
      </c>
      <c r="B15" s="32"/>
      <c r="C15" s="32"/>
      <c r="D15" s="32" t="s">
        <v>60</v>
      </c>
      <c r="E15" s="32"/>
      <c r="F15" s="32" t="s">
        <v>61</v>
      </c>
      <c r="G15" s="33" t="s">
        <v>116</v>
      </c>
      <c r="H15" s="34" t="s">
        <v>92</v>
      </c>
      <c r="I15" s="34" t="s">
        <v>93</v>
      </c>
      <c r="J15" s="34" t="s">
        <v>117</v>
      </c>
      <c r="K15" s="34" t="s">
        <v>105</v>
      </c>
      <c r="L15" s="35" t="s">
        <v>67</v>
      </c>
      <c r="M15" s="34" t="s">
        <v>68</v>
      </c>
      <c r="N15" s="32"/>
      <c r="O15" s="36" t="s">
        <v>118</v>
      </c>
      <c r="P15" s="37"/>
      <c r="Q15" s="32" t="s">
        <v>70</v>
      </c>
      <c r="R15" s="57">
        <v>3.39</v>
      </c>
      <c r="S15" s="32" t="s">
        <v>71</v>
      </c>
      <c r="T15" s="34" t="s">
        <v>72</v>
      </c>
      <c r="U15" s="34">
        <v>58</v>
      </c>
      <c r="V15" s="34">
        <v>40</v>
      </c>
      <c r="W15" s="34">
        <v>20</v>
      </c>
      <c r="X15" s="34">
        <v>58</v>
      </c>
      <c r="Y15" s="34">
        <v>40</v>
      </c>
      <c r="Z15" s="34">
        <v>20</v>
      </c>
      <c r="AA15" s="39">
        <v>2</v>
      </c>
      <c r="AB15" s="58">
        <v>12</v>
      </c>
      <c r="AC15" s="41">
        <f t="shared" si="5"/>
        <v>0.0464</v>
      </c>
      <c r="AD15" s="39">
        <v>63</v>
      </c>
      <c r="AE15" s="42">
        <f t="shared" si="6"/>
        <v>16293.1034482759</v>
      </c>
      <c r="AF15" s="43">
        <v>2650</v>
      </c>
      <c r="AG15" s="44">
        <f t="shared" si="7"/>
        <v>0.162645502645503</v>
      </c>
      <c r="AH15" s="45" t="s">
        <v>73</v>
      </c>
      <c r="AI15" s="46">
        <f t="shared" si="8"/>
        <v>0.338</v>
      </c>
      <c r="AJ15" s="44">
        <f t="shared" si="9"/>
        <v>1.14582</v>
      </c>
      <c r="AK15" s="44">
        <f t="shared" si="10"/>
        <v>4.6984655026455</v>
      </c>
      <c r="AL15" s="47">
        <v>0</v>
      </c>
      <c r="AM15" s="44">
        <f t="shared" si="11"/>
        <v>0</v>
      </c>
      <c r="AN15" s="47">
        <v>0</v>
      </c>
      <c r="AO15" s="44">
        <f t="shared" si="12"/>
        <v>0</v>
      </c>
      <c r="AP15" s="48"/>
      <c r="AQ15" s="47">
        <v>0</v>
      </c>
      <c r="AR15" s="44">
        <f t="shared" si="13"/>
        <v>0</v>
      </c>
      <c r="AS15" s="44">
        <f t="shared" si="14"/>
        <v>0</v>
      </c>
      <c r="AT15" s="44">
        <f t="shared" si="15"/>
        <v>4.6984655026455</v>
      </c>
      <c r="AU15" s="49">
        <f t="shared" si="16"/>
        <v>0.26586476521164</v>
      </c>
      <c r="AV15" s="48">
        <v>6.4</v>
      </c>
      <c r="AW15" s="48">
        <v>13.99</v>
      </c>
      <c r="AX15" s="49">
        <f t="shared" si="17"/>
        <v>0.54253037884203</v>
      </c>
      <c r="AY15" s="58">
        <f>'[5]CONT FILL + 6.16'!O25</f>
        <v>1500</v>
      </c>
      <c r="AZ15" s="44">
        <f t="shared" si="18"/>
        <v>7047.69825396825</v>
      </c>
      <c r="BA15" s="44">
        <f t="shared" si="19"/>
        <v>9600</v>
      </c>
      <c r="BB15" s="44">
        <f t="shared" si="20"/>
        <v>20985</v>
      </c>
      <c r="BC15" s="51">
        <f t="shared" si="21"/>
        <v>5.8</v>
      </c>
      <c r="BD15" s="32"/>
      <c r="BE15" s="32"/>
      <c r="BF15" s="32" t="s">
        <v>74</v>
      </c>
      <c r="BG15" s="32" t="s">
        <v>75</v>
      </c>
      <c r="BH15" s="52"/>
    </row>
    <row r="16" s="2" customFormat="1" ht="106.5" customHeight="1" spans="1:60">
      <c r="A16" s="31">
        <v>15</v>
      </c>
      <c r="B16" s="32"/>
      <c r="C16" s="32"/>
      <c r="D16" s="32" t="s">
        <v>60</v>
      </c>
      <c r="E16" s="32"/>
      <c r="F16" s="32" t="s">
        <v>61</v>
      </c>
      <c r="G16" s="33" t="s">
        <v>119</v>
      </c>
      <c r="H16" s="34" t="s">
        <v>63</v>
      </c>
      <c r="I16" s="34" t="s">
        <v>64</v>
      </c>
      <c r="J16" s="34" t="s">
        <v>120</v>
      </c>
      <c r="K16" s="53" t="s">
        <v>98</v>
      </c>
      <c r="L16" s="35" t="s">
        <v>67</v>
      </c>
      <c r="M16" s="34" t="s">
        <v>68</v>
      </c>
      <c r="N16" s="32"/>
      <c r="O16" s="36" t="s">
        <v>121</v>
      </c>
      <c r="P16" s="37"/>
      <c r="Q16" s="32" t="s">
        <v>70</v>
      </c>
      <c r="R16" s="57">
        <v>2.7</v>
      </c>
      <c r="S16" s="32" t="s">
        <v>71</v>
      </c>
      <c r="T16" s="34" t="s">
        <v>72</v>
      </c>
      <c r="U16" s="34">
        <v>58</v>
      </c>
      <c r="V16" s="34">
        <v>40</v>
      </c>
      <c r="W16" s="34">
        <v>28</v>
      </c>
      <c r="X16" s="34">
        <v>58</v>
      </c>
      <c r="Y16" s="34">
        <v>40</v>
      </c>
      <c r="Z16" s="34">
        <v>28</v>
      </c>
      <c r="AA16" s="39">
        <v>2</v>
      </c>
      <c r="AB16" s="58">
        <v>24</v>
      </c>
      <c r="AC16" s="41">
        <f t="shared" si="5"/>
        <v>0.06496</v>
      </c>
      <c r="AD16" s="39">
        <v>63</v>
      </c>
      <c r="AE16" s="42">
        <f t="shared" si="6"/>
        <v>23275.8620689655</v>
      </c>
      <c r="AF16" s="43">
        <v>2650</v>
      </c>
      <c r="AG16" s="44">
        <f t="shared" si="7"/>
        <v>0.113851851851852</v>
      </c>
      <c r="AH16" s="45" t="s">
        <v>73</v>
      </c>
      <c r="AI16" s="46">
        <f t="shared" si="8"/>
        <v>0.338</v>
      </c>
      <c r="AJ16" s="44">
        <f t="shared" si="9"/>
        <v>0.9126</v>
      </c>
      <c r="AK16" s="44">
        <f t="shared" si="10"/>
        <v>3.72645185185185</v>
      </c>
      <c r="AL16" s="47">
        <v>0</v>
      </c>
      <c r="AM16" s="44">
        <f t="shared" si="11"/>
        <v>0</v>
      </c>
      <c r="AN16" s="47">
        <v>0</v>
      </c>
      <c r="AO16" s="44">
        <f t="shared" si="12"/>
        <v>0</v>
      </c>
      <c r="AP16" s="48"/>
      <c r="AQ16" s="47">
        <v>0</v>
      </c>
      <c r="AR16" s="44">
        <f t="shared" si="13"/>
        <v>0</v>
      </c>
      <c r="AS16" s="44">
        <f t="shared" si="14"/>
        <v>0</v>
      </c>
      <c r="AT16" s="44">
        <f t="shared" si="15"/>
        <v>3.72645185185185</v>
      </c>
      <c r="AU16" s="49">
        <f t="shared" si="16"/>
        <v>0.262088742207554</v>
      </c>
      <c r="AV16" s="48">
        <v>5.05</v>
      </c>
      <c r="AW16" s="48">
        <v>10.99</v>
      </c>
      <c r="AX16" s="49">
        <f t="shared" si="17"/>
        <v>0.54049135577798</v>
      </c>
      <c r="AY16" s="58">
        <f>'[5]CONT FILL + 6.16'!O26</f>
        <v>1512</v>
      </c>
      <c r="AZ16" s="44">
        <f t="shared" si="18"/>
        <v>5634.3952</v>
      </c>
      <c r="BA16" s="44">
        <f t="shared" si="19"/>
        <v>7635.6</v>
      </c>
      <c r="BB16" s="44">
        <f t="shared" si="20"/>
        <v>16616.88</v>
      </c>
      <c r="BC16" s="51">
        <f t="shared" si="21"/>
        <v>4.09248</v>
      </c>
      <c r="BD16" s="32"/>
      <c r="BE16" s="32"/>
      <c r="BF16" s="32" t="s">
        <v>74</v>
      </c>
      <c r="BG16" s="32" t="s">
        <v>75</v>
      </c>
      <c r="BH16" s="52"/>
    </row>
    <row r="17" s="2" customFormat="1" ht="106.5" customHeight="1" spans="1:60">
      <c r="A17" s="31">
        <v>16</v>
      </c>
      <c r="B17" s="32"/>
      <c r="C17" s="32"/>
      <c r="D17" s="32" t="s">
        <v>60</v>
      </c>
      <c r="E17" s="32"/>
      <c r="F17" s="32" t="s">
        <v>61</v>
      </c>
      <c r="G17" s="33" t="s">
        <v>62</v>
      </c>
      <c r="H17" s="34" t="s">
        <v>92</v>
      </c>
      <c r="I17" s="34" t="s">
        <v>93</v>
      </c>
      <c r="J17" s="34" t="s">
        <v>122</v>
      </c>
      <c r="K17" s="34" t="s">
        <v>105</v>
      </c>
      <c r="L17" s="35" t="s">
        <v>67</v>
      </c>
      <c r="M17" s="34" t="s">
        <v>68</v>
      </c>
      <c r="N17" s="32"/>
      <c r="O17" s="36" t="s">
        <v>123</v>
      </c>
      <c r="P17" s="37"/>
      <c r="Q17" s="32" t="s">
        <v>70</v>
      </c>
      <c r="R17" s="57">
        <v>3.09</v>
      </c>
      <c r="S17" s="32" t="s">
        <v>71</v>
      </c>
      <c r="T17" s="34" t="s">
        <v>72</v>
      </c>
      <c r="U17" s="34">
        <v>58</v>
      </c>
      <c r="V17" s="34">
        <v>40</v>
      </c>
      <c r="W17" s="34">
        <v>20</v>
      </c>
      <c r="X17" s="34">
        <v>58</v>
      </c>
      <c r="Y17" s="34">
        <v>40</v>
      </c>
      <c r="Z17" s="34">
        <v>20</v>
      </c>
      <c r="AA17" s="39">
        <v>2</v>
      </c>
      <c r="AB17" s="58">
        <v>12</v>
      </c>
      <c r="AC17" s="41">
        <f t="shared" si="5"/>
        <v>0.0464</v>
      </c>
      <c r="AD17" s="39">
        <v>63</v>
      </c>
      <c r="AE17" s="42">
        <f t="shared" si="6"/>
        <v>16293.1034482759</v>
      </c>
      <c r="AF17" s="43">
        <v>2650</v>
      </c>
      <c r="AG17" s="44">
        <f t="shared" si="7"/>
        <v>0.162645502645503</v>
      </c>
      <c r="AH17" s="45" t="s">
        <v>73</v>
      </c>
      <c r="AI17" s="46">
        <f t="shared" si="8"/>
        <v>0.338</v>
      </c>
      <c r="AJ17" s="44">
        <f t="shared" si="9"/>
        <v>1.04442</v>
      </c>
      <c r="AK17" s="44">
        <f t="shared" si="10"/>
        <v>4.2970655026455</v>
      </c>
      <c r="AL17" s="47">
        <v>0</v>
      </c>
      <c r="AM17" s="44">
        <f t="shared" si="11"/>
        <v>0</v>
      </c>
      <c r="AN17" s="47">
        <v>0</v>
      </c>
      <c r="AO17" s="44">
        <f t="shared" si="12"/>
        <v>0</v>
      </c>
      <c r="AP17" s="48"/>
      <c r="AQ17" s="47">
        <v>0</v>
      </c>
      <c r="AR17" s="44">
        <f t="shared" si="13"/>
        <v>0</v>
      </c>
      <c r="AS17" s="44">
        <f t="shared" si="14"/>
        <v>0</v>
      </c>
      <c r="AT17" s="44">
        <f t="shared" si="15"/>
        <v>4.2970655026455</v>
      </c>
      <c r="AU17" s="49">
        <f t="shared" si="16"/>
        <v>0.265458888436666</v>
      </c>
      <c r="AV17" s="48">
        <v>5.85</v>
      </c>
      <c r="AW17" s="48">
        <v>12.99</v>
      </c>
      <c r="AX17" s="49">
        <f t="shared" si="17"/>
        <v>0.549653579676674</v>
      </c>
      <c r="AY17" s="58">
        <f>'[5]CONT FILL + 6.16'!O27</f>
        <v>1500</v>
      </c>
      <c r="AZ17" s="44">
        <f t="shared" si="18"/>
        <v>6445.59825396825</v>
      </c>
      <c r="BA17" s="44">
        <f t="shared" si="19"/>
        <v>8775</v>
      </c>
      <c r="BB17" s="44">
        <f t="shared" si="20"/>
        <v>19485</v>
      </c>
      <c r="BC17" s="51">
        <f t="shared" si="21"/>
        <v>5.8</v>
      </c>
      <c r="BD17" s="32"/>
      <c r="BE17" s="32"/>
      <c r="BF17" s="32" t="s">
        <v>74</v>
      </c>
      <c r="BG17" s="32" t="s">
        <v>75</v>
      </c>
      <c r="BH17" s="52"/>
    </row>
    <row r="18" s="2" customFormat="1" ht="106.5" customHeight="1" spans="1:60">
      <c r="A18" s="31">
        <v>17</v>
      </c>
      <c r="B18" s="32"/>
      <c r="C18" s="32"/>
      <c r="D18" s="32" t="s">
        <v>76</v>
      </c>
      <c r="E18" s="32" t="s">
        <v>77</v>
      </c>
      <c r="F18" s="32" t="s">
        <v>61</v>
      </c>
      <c r="G18" s="33" t="s">
        <v>62</v>
      </c>
      <c r="H18" s="34" t="s">
        <v>92</v>
      </c>
      <c r="I18" s="34" t="s">
        <v>93</v>
      </c>
      <c r="J18" s="34" t="s">
        <v>124</v>
      </c>
      <c r="K18" s="34" t="s">
        <v>105</v>
      </c>
      <c r="L18" s="35" t="s">
        <v>67</v>
      </c>
      <c r="M18" s="34" t="s">
        <v>68</v>
      </c>
      <c r="N18" s="32"/>
      <c r="O18" s="54" t="s">
        <v>125</v>
      </c>
      <c r="P18" s="37"/>
      <c r="Q18" s="32" t="s">
        <v>70</v>
      </c>
      <c r="R18" s="57">
        <v>3.09</v>
      </c>
      <c r="S18" s="32" t="s">
        <v>71</v>
      </c>
      <c r="T18" s="34" t="s">
        <v>72</v>
      </c>
      <c r="U18" s="34">
        <v>58</v>
      </c>
      <c r="V18" s="34">
        <v>40</v>
      </c>
      <c r="W18" s="34">
        <v>20</v>
      </c>
      <c r="X18" s="34">
        <v>58</v>
      </c>
      <c r="Y18" s="34">
        <v>40</v>
      </c>
      <c r="Z18" s="34">
        <v>20</v>
      </c>
      <c r="AA18" s="39">
        <v>2</v>
      </c>
      <c r="AB18" s="58">
        <v>12</v>
      </c>
      <c r="AC18" s="41">
        <f t="shared" si="5"/>
        <v>0.0464</v>
      </c>
      <c r="AD18" s="39">
        <v>63</v>
      </c>
      <c r="AE18" s="42">
        <f t="shared" si="6"/>
        <v>16293.1034482759</v>
      </c>
      <c r="AF18" s="43">
        <v>2650</v>
      </c>
      <c r="AG18" s="44">
        <f t="shared" si="7"/>
        <v>0.162645502645503</v>
      </c>
      <c r="AH18" s="45" t="s">
        <v>73</v>
      </c>
      <c r="AI18" s="46">
        <f t="shared" si="8"/>
        <v>0.338</v>
      </c>
      <c r="AJ18" s="44">
        <f t="shared" si="9"/>
        <v>1.04442</v>
      </c>
      <c r="AK18" s="44">
        <f t="shared" si="10"/>
        <v>4.2970655026455</v>
      </c>
      <c r="AL18" s="47">
        <v>0</v>
      </c>
      <c r="AM18" s="44">
        <f t="shared" si="11"/>
        <v>0</v>
      </c>
      <c r="AN18" s="47">
        <v>0.05</v>
      </c>
      <c r="AO18" s="44">
        <f t="shared" si="12"/>
        <v>0.3125</v>
      </c>
      <c r="AP18" s="48"/>
      <c r="AQ18" s="47">
        <v>0</v>
      </c>
      <c r="AR18" s="44">
        <f t="shared" si="13"/>
        <v>0</v>
      </c>
      <c r="AS18" s="44">
        <f t="shared" si="14"/>
        <v>0.3125</v>
      </c>
      <c r="AT18" s="44">
        <f t="shared" si="15"/>
        <v>4.6095655026455</v>
      </c>
      <c r="AU18" s="49">
        <f t="shared" si="16"/>
        <v>0.26246951957672</v>
      </c>
      <c r="AV18" s="48">
        <v>6.25</v>
      </c>
      <c r="AW18" s="48">
        <v>12.99</v>
      </c>
      <c r="AX18" s="49">
        <f t="shared" si="17"/>
        <v>0.518860662047729</v>
      </c>
      <c r="AY18" s="58">
        <f>'[5]CONT FILL + 6.16'!O28</f>
        <v>1512</v>
      </c>
      <c r="AZ18" s="44">
        <f t="shared" si="18"/>
        <v>6969.66304</v>
      </c>
      <c r="BA18" s="44">
        <f t="shared" si="19"/>
        <v>9450</v>
      </c>
      <c r="BB18" s="44">
        <f t="shared" si="20"/>
        <v>19640.88</v>
      </c>
      <c r="BC18" s="51">
        <f t="shared" si="21"/>
        <v>5.8464</v>
      </c>
      <c r="BD18" s="32"/>
      <c r="BE18" s="32"/>
      <c r="BF18" s="32" t="s">
        <v>74</v>
      </c>
      <c r="BG18" s="32" t="s">
        <v>75</v>
      </c>
      <c r="BH18" s="52"/>
    </row>
    <row r="19" s="2" customFormat="1" ht="106.5" customHeight="1" spans="1:60">
      <c r="A19" s="31">
        <v>18</v>
      </c>
      <c r="B19" s="32"/>
      <c r="C19" s="32"/>
      <c r="D19" s="32" t="s">
        <v>76</v>
      </c>
      <c r="E19" s="32" t="s">
        <v>77</v>
      </c>
      <c r="F19" s="32" t="s">
        <v>61</v>
      </c>
      <c r="G19" s="33" t="s">
        <v>62</v>
      </c>
      <c r="H19" s="34" t="s">
        <v>92</v>
      </c>
      <c r="I19" s="34" t="s">
        <v>93</v>
      </c>
      <c r="J19" s="34" t="s">
        <v>126</v>
      </c>
      <c r="K19" s="34" t="s">
        <v>105</v>
      </c>
      <c r="L19" s="35" t="s">
        <v>67</v>
      </c>
      <c r="M19" s="34" t="s">
        <v>68</v>
      </c>
      <c r="N19" s="32"/>
      <c r="O19" s="54" t="s">
        <v>127</v>
      </c>
      <c r="P19" s="37"/>
      <c r="Q19" s="32" t="s">
        <v>70</v>
      </c>
      <c r="R19" s="57">
        <v>3.09</v>
      </c>
      <c r="S19" s="32" t="s">
        <v>71</v>
      </c>
      <c r="T19" s="34" t="s">
        <v>72</v>
      </c>
      <c r="U19" s="34">
        <v>58</v>
      </c>
      <c r="V19" s="34">
        <v>40</v>
      </c>
      <c r="W19" s="34">
        <v>20</v>
      </c>
      <c r="X19" s="34">
        <v>58</v>
      </c>
      <c r="Y19" s="34">
        <v>40</v>
      </c>
      <c r="Z19" s="34">
        <v>20</v>
      </c>
      <c r="AA19" s="39">
        <v>2</v>
      </c>
      <c r="AB19" s="58">
        <v>12</v>
      </c>
      <c r="AC19" s="41">
        <f t="shared" si="5"/>
        <v>0.0464</v>
      </c>
      <c r="AD19" s="39">
        <v>63</v>
      </c>
      <c r="AE19" s="42">
        <f t="shared" si="6"/>
        <v>16293.1034482759</v>
      </c>
      <c r="AF19" s="43">
        <v>2650</v>
      </c>
      <c r="AG19" s="44">
        <f t="shared" si="7"/>
        <v>0.162645502645503</v>
      </c>
      <c r="AH19" s="45" t="s">
        <v>73</v>
      </c>
      <c r="AI19" s="46">
        <f t="shared" si="8"/>
        <v>0.338</v>
      </c>
      <c r="AJ19" s="44">
        <f t="shared" si="9"/>
        <v>1.04442</v>
      </c>
      <c r="AK19" s="44">
        <f t="shared" si="10"/>
        <v>4.2970655026455</v>
      </c>
      <c r="AL19" s="47">
        <v>0</v>
      </c>
      <c r="AM19" s="44">
        <f t="shared" si="11"/>
        <v>0</v>
      </c>
      <c r="AN19" s="47">
        <v>0.05</v>
      </c>
      <c r="AO19" s="44">
        <f t="shared" si="12"/>
        <v>0.3125</v>
      </c>
      <c r="AP19" s="48"/>
      <c r="AQ19" s="47">
        <v>0</v>
      </c>
      <c r="AR19" s="44">
        <f t="shared" si="13"/>
        <v>0</v>
      </c>
      <c r="AS19" s="44">
        <f t="shared" si="14"/>
        <v>0.3125</v>
      </c>
      <c r="AT19" s="44">
        <f t="shared" si="15"/>
        <v>4.6095655026455</v>
      </c>
      <c r="AU19" s="49">
        <f t="shared" si="16"/>
        <v>0.26246951957672</v>
      </c>
      <c r="AV19" s="48">
        <v>6.25</v>
      </c>
      <c r="AW19" s="48">
        <v>12.99</v>
      </c>
      <c r="AX19" s="49">
        <f t="shared" si="17"/>
        <v>0.518860662047729</v>
      </c>
      <c r="AY19" s="58">
        <f>'[5]CONT FILL + 6.16'!O29</f>
        <v>1500</v>
      </c>
      <c r="AZ19" s="44">
        <f t="shared" si="18"/>
        <v>6914.34825396825</v>
      </c>
      <c r="BA19" s="44">
        <f t="shared" si="19"/>
        <v>9375</v>
      </c>
      <c r="BB19" s="44">
        <f t="shared" si="20"/>
        <v>19485</v>
      </c>
      <c r="BC19" s="51">
        <f t="shared" si="21"/>
        <v>5.8</v>
      </c>
      <c r="BD19" s="32"/>
      <c r="BE19" s="32"/>
      <c r="BF19" s="32" t="s">
        <v>74</v>
      </c>
      <c r="BG19" s="32" t="s">
        <v>75</v>
      </c>
      <c r="BH19" s="52"/>
    </row>
    <row r="20" s="2" customFormat="1" ht="106.5" customHeight="1" spans="1:60">
      <c r="A20" s="31">
        <v>19</v>
      </c>
      <c r="B20" s="32"/>
      <c r="C20" s="32"/>
      <c r="D20" s="32" t="s">
        <v>76</v>
      </c>
      <c r="E20" s="32" t="s">
        <v>77</v>
      </c>
      <c r="F20" s="32" t="s">
        <v>61</v>
      </c>
      <c r="G20" s="33" t="s">
        <v>62</v>
      </c>
      <c r="H20" s="34" t="s">
        <v>92</v>
      </c>
      <c r="I20" s="34" t="s">
        <v>93</v>
      </c>
      <c r="J20" s="34" t="s">
        <v>128</v>
      </c>
      <c r="K20" s="34" t="s">
        <v>105</v>
      </c>
      <c r="L20" s="35" t="s">
        <v>67</v>
      </c>
      <c r="M20" s="34" t="s">
        <v>68</v>
      </c>
      <c r="N20" s="32"/>
      <c r="O20" s="54" t="s">
        <v>129</v>
      </c>
      <c r="P20" s="37"/>
      <c r="Q20" s="32" t="s">
        <v>70</v>
      </c>
      <c r="R20" s="57">
        <v>3.09</v>
      </c>
      <c r="S20" s="32" t="s">
        <v>71</v>
      </c>
      <c r="T20" s="34" t="s">
        <v>72</v>
      </c>
      <c r="U20" s="34">
        <v>58</v>
      </c>
      <c r="V20" s="34">
        <v>40</v>
      </c>
      <c r="W20" s="34">
        <v>20</v>
      </c>
      <c r="X20" s="34">
        <v>58</v>
      </c>
      <c r="Y20" s="34">
        <v>40</v>
      </c>
      <c r="Z20" s="34">
        <v>20</v>
      </c>
      <c r="AA20" s="39">
        <v>2</v>
      </c>
      <c r="AB20" s="58">
        <v>12</v>
      </c>
      <c r="AC20" s="41">
        <f t="shared" si="5"/>
        <v>0.0464</v>
      </c>
      <c r="AD20" s="39">
        <v>63</v>
      </c>
      <c r="AE20" s="42">
        <f t="shared" si="6"/>
        <v>16293.1034482759</v>
      </c>
      <c r="AF20" s="43">
        <v>2650</v>
      </c>
      <c r="AG20" s="44">
        <f t="shared" si="7"/>
        <v>0.162645502645503</v>
      </c>
      <c r="AH20" s="45" t="s">
        <v>73</v>
      </c>
      <c r="AI20" s="46">
        <f t="shared" si="8"/>
        <v>0.338</v>
      </c>
      <c r="AJ20" s="44">
        <f t="shared" si="9"/>
        <v>1.04442</v>
      </c>
      <c r="AK20" s="44">
        <f t="shared" si="10"/>
        <v>4.2970655026455</v>
      </c>
      <c r="AL20" s="47">
        <v>0</v>
      </c>
      <c r="AM20" s="44">
        <f t="shared" si="11"/>
        <v>0</v>
      </c>
      <c r="AN20" s="47">
        <v>0.05</v>
      </c>
      <c r="AO20" s="44">
        <f t="shared" si="12"/>
        <v>0.3125</v>
      </c>
      <c r="AP20" s="48"/>
      <c r="AQ20" s="47">
        <v>0</v>
      </c>
      <c r="AR20" s="44">
        <f t="shared" si="13"/>
        <v>0</v>
      </c>
      <c r="AS20" s="44">
        <f t="shared" si="14"/>
        <v>0.3125</v>
      </c>
      <c r="AT20" s="44">
        <f t="shared" si="15"/>
        <v>4.6095655026455</v>
      </c>
      <c r="AU20" s="49">
        <f t="shared" si="16"/>
        <v>0.26246951957672</v>
      </c>
      <c r="AV20" s="48">
        <v>6.25</v>
      </c>
      <c r="AW20" s="48">
        <v>12.99</v>
      </c>
      <c r="AX20" s="49">
        <f t="shared" si="17"/>
        <v>0.518860662047729</v>
      </c>
      <c r="AY20" s="58">
        <f>'[5]CONT FILL + 6.16'!O30</f>
        <v>1500</v>
      </c>
      <c r="AZ20" s="44">
        <f t="shared" si="18"/>
        <v>6914.34825396825</v>
      </c>
      <c r="BA20" s="44">
        <f t="shared" si="19"/>
        <v>9375</v>
      </c>
      <c r="BB20" s="44">
        <f t="shared" si="20"/>
        <v>19485</v>
      </c>
      <c r="BC20" s="51">
        <f t="shared" si="21"/>
        <v>5.8</v>
      </c>
      <c r="BD20" s="32"/>
      <c r="BE20" s="32"/>
      <c r="BF20" s="32" t="s">
        <v>74</v>
      </c>
      <c r="BG20" s="32" t="s">
        <v>75</v>
      </c>
      <c r="BH20" s="52"/>
    </row>
  </sheetData>
  <protectedRanges>
    <protectedRange sqref="D2:E2" name="Range1_14"/>
    <protectedRange sqref="D2:E2" name="Range1_2"/>
    <protectedRange sqref="T2" name="Range1_4"/>
    <protectedRange sqref="L2" name="Range1_9"/>
    <protectedRange sqref="K2" name="Range1_11"/>
    <protectedRange sqref="K2 AG2:AG5 AX2:AX5 AX6:AY6 K8 K10:K11 AW7:AY20 K13 K15 K17:K20 AC2:AE20 AG6:AH20 AJ2:AU20 BC2:BC20 A2:J20 L8:L20 U6:Z8 U9:Z19 AB9:AB19 U20:Z20 AB20 L3:N6 P3:T6 M8:T8 M9:N9 P9:T9 M10:T10 M11:N12 P11:T12 M18:N20 P18:T20 L2:N2 P2:T2 L7:N7 P7:T7 M13:N17 P13:T17" name="Range1"/>
    <protectedRange sqref="U2:AA2 U3:Z5 AA3:AA19 AA20" name="Range1_2_1"/>
    <protectedRange sqref="AF2:AF20" name="Range1_3"/>
    <protectedRange sqref="AH2:AI5 AI6:AI20" name="Range1_4_1"/>
    <protectedRange sqref="AW2:AW6" name="Range1_5"/>
    <protectedRange sqref="AY2:AY5" name="Range1_6"/>
    <protectedRange sqref="K3:K7 K9 K12 K14 K16" name="Range1_1"/>
  </protectedRanges>
  <autoFilter xmlns:etc="http://www.wps.cn/officeDocument/2017/etCustomData" ref="E1:E20" etc:filterBottomFollowUsedRange="0">
    <extLst/>
  </autoFilter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14" rangeCreator="" othersAccessPermission="edit"/>
    <arrUserId title="Range1_2" rangeCreator="" othersAccessPermission="edit"/>
    <arrUserId title="Range1_4" rangeCreator="" othersAccessPermission="edit"/>
    <arrUserId title="Range1_9" rangeCreator="" othersAccessPermission="edit"/>
    <arrUserId title="Range1_11" rangeCreator="" othersAccessPermission="edit"/>
    <arrUserId title="Range1" rangeCreator="" othersAccessPermission="edit"/>
    <arrUserId title="Range1_2_1" rangeCreator="" othersAccessPermission="edit"/>
    <arrUserId title="Range1_3" rangeCreator="" othersAccessPermission="edit"/>
    <arrUserId title="Range1_4_1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2026-06-18T05:30:45Z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