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9" i="1" l="1"/>
  <c r="AB19" i="1"/>
  <c r="AC19" i="1" s="1"/>
  <c r="AE19" i="1" s="1"/>
  <c r="AX18" i="1"/>
  <c r="AB18" i="1"/>
  <c r="AC18" i="1" s="1"/>
  <c r="AE18" i="1" s="1"/>
  <c r="AX17" i="1"/>
  <c r="AB17" i="1"/>
  <c r="AC17" i="1" s="1"/>
  <c r="AE17" i="1" s="1"/>
  <c r="AX16" i="1"/>
  <c r="AB16" i="1"/>
  <c r="AC16" i="1" s="1"/>
  <c r="AE16" i="1" s="1"/>
  <c r="AX15" i="1"/>
  <c r="AB15" i="1"/>
  <c r="AC15" i="1" s="1"/>
  <c r="AE15" i="1" s="1"/>
  <c r="AX14" i="1"/>
  <c r="AB14" i="1"/>
  <c r="AC14" i="1" s="1"/>
  <c r="AE14" i="1" s="1"/>
  <c r="AX13" i="1"/>
  <c r="AB13" i="1"/>
  <c r="AC13" i="1" s="1"/>
  <c r="AE13" i="1" s="1"/>
  <c r="Q13" i="1"/>
  <c r="Q16" i="1" s="1"/>
  <c r="AX12" i="1"/>
  <c r="AB12" i="1"/>
  <c r="AC12" i="1" s="1"/>
  <c r="AE12" i="1" s="1"/>
  <c r="Q12" i="1"/>
  <c r="Q15" i="1" s="1"/>
  <c r="AX11" i="1"/>
  <c r="AB11" i="1"/>
  <c r="AC11" i="1" s="1"/>
  <c r="AE11" i="1" s="1"/>
  <c r="Q11" i="1"/>
  <c r="S11" i="1" s="1"/>
  <c r="AX10" i="1"/>
  <c r="AB10" i="1"/>
  <c r="AC10" i="1" s="1"/>
  <c r="AE10" i="1" s="1"/>
  <c r="AX9" i="1"/>
  <c r="AB9" i="1"/>
  <c r="AC9" i="1" s="1"/>
  <c r="AE9" i="1" s="1"/>
  <c r="AX8" i="1"/>
  <c r="AB8" i="1"/>
  <c r="AC8" i="1" s="1"/>
  <c r="AE8" i="1" s="1"/>
  <c r="AX7" i="1"/>
  <c r="AB7" i="1"/>
  <c r="AC7" i="1" s="1"/>
  <c r="AE7" i="1" s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Q7" i="1" s="1"/>
  <c r="AX3" i="1"/>
  <c r="AB3" i="1"/>
  <c r="AC3" i="1" s="1"/>
  <c r="AE3" i="1" s="1"/>
  <c r="Q3" i="1"/>
  <c r="S3" i="1" s="1"/>
  <c r="AX2" i="1"/>
  <c r="AB2" i="1"/>
  <c r="AC2" i="1" s="1"/>
  <c r="AE2" i="1" s="1"/>
  <c r="Q2" i="1"/>
  <c r="Q5" i="1" s="1"/>
  <c r="S2" i="1" l="1"/>
  <c r="AH2" i="1" s="1"/>
  <c r="S4" i="1"/>
  <c r="S12" i="1"/>
  <c r="AH12" i="1" s="1"/>
  <c r="S15" i="1"/>
  <c r="Q18" i="1"/>
  <c r="S18" i="1" s="1"/>
  <c r="AH3" i="1"/>
  <c r="AI3" i="1" s="1"/>
  <c r="S16" i="1"/>
  <c r="Q19" i="1"/>
  <c r="S19" i="1" s="1"/>
  <c r="S7" i="1"/>
  <c r="Q10" i="1"/>
  <c r="S10" i="1" s="1"/>
  <c r="AH4" i="1"/>
  <c r="AI4" i="1"/>
  <c r="Q8" i="1"/>
  <c r="S8" i="1" s="1"/>
  <c r="S5" i="1"/>
  <c r="AH11" i="1"/>
  <c r="AI11" i="1"/>
  <c r="Q6" i="1"/>
  <c r="S13" i="1"/>
  <c r="Q14" i="1"/>
  <c r="AI2" i="1"/>
  <c r="AI12" i="1" l="1"/>
  <c r="AW3" i="1"/>
  <c r="AH5" i="1"/>
  <c r="AI5" i="1"/>
  <c r="AW2" i="1"/>
  <c r="S6" i="1"/>
  <c r="Q9" i="1"/>
  <c r="S9" i="1" s="1"/>
  <c r="AH8" i="1"/>
  <c r="AH7" i="1"/>
  <c r="AH18" i="1"/>
  <c r="AW4" i="1"/>
  <c r="AH19" i="1"/>
  <c r="AH15" i="1"/>
  <c r="AW12" i="1"/>
  <c r="AH10" i="1"/>
  <c r="Q17" i="1"/>
  <c r="S17" i="1" s="1"/>
  <c r="S14" i="1"/>
  <c r="AW11" i="1"/>
  <c r="AH13" i="1"/>
  <c r="AI13" i="1"/>
  <c r="AH16" i="1"/>
  <c r="AI16" i="1"/>
  <c r="AI10" i="1" l="1"/>
  <c r="AW10" i="1" s="1"/>
  <c r="AI18" i="1"/>
  <c r="AW18" i="1" s="1"/>
  <c r="AI8" i="1"/>
  <c r="AW8" i="1" s="1"/>
  <c r="AW16" i="1"/>
  <c r="AW5" i="1"/>
  <c r="AI15" i="1"/>
  <c r="AK4" i="1"/>
  <c r="AS4" i="1"/>
  <c r="AO4" i="1"/>
  <c r="AM4" i="1"/>
  <c r="AI7" i="1"/>
  <c r="AH6" i="1"/>
  <c r="AH9" i="1"/>
  <c r="AH14" i="1"/>
  <c r="AO2" i="1"/>
  <c r="AM2" i="1"/>
  <c r="AK2" i="1"/>
  <c r="AS2" i="1"/>
  <c r="AM3" i="1"/>
  <c r="AK3" i="1"/>
  <c r="AS3" i="1"/>
  <c r="AO3" i="1"/>
  <c r="AM11" i="1"/>
  <c r="AK11" i="1"/>
  <c r="AS11" i="1"/>
  <c r="AO11" i="1"/>
  <c r="AW13" i="1"/>
  <c r="AH17" i="1"/>
  <c r="AI17" i="1"/>
  <c r="AK12" i="1"/>
  <c r="AM12" i="1"/>
  <c r="AS12" i="1"/>
  <c r="AO12" i="1"/>
  <c r="AI19" i="1"/>
  <c r="AT3" i="1" l="1"/>
  <c r="AU3" i="1" s="1"/>
  <c r="AV3" i="1" s="1"/>
  <c r="AT12" i="1"/>
  <c r="AU12" i="1" s="1"/>
  <c r="AV12" i="1" s="1"/>
  <c r="AS13" i="1"/>
  <c r="AO13" i="1"/>
  <c r="AM13" i="1"/>
  <c r="AK13" i="1"/>
  <c r="AT11" i="1"/>
  <c r="AU11" i="1" s="1"/>
  <c r="AV11" i="1" s="1"/>
  <c r="AT2" i="1"/>
  <c r="AU2" i="1" s="1"/>
  <c r="AV2" i="1" s="1"/>
  <c r="AI14" i="1"/>
  <c r="AW7" i="1"/>
  <c r="AS5" i="1"/>
  <c r="AO5" i="1"/>
  <c r="AM5" i="1"/>
  <c r="AK5" i="1"/>
  <c r="AW19" i="1"/>
  <c r="AK8" i="1"/>
  <c r="AS8" i="1"/>
  <c r="AO8" i="1"/>
  <c r="AM8" i="1"/>
  <c r="AO10" i="1"/>
  <c r="AM10" i="1"/>
  <c r="AS10" i="1"/>
  <c r="AK10" i="1"/>
  <c r="AT4" i="1"/>
  <c r="AU4" i="1" s="1"/>
  <c r="AV4" i="1" s="1"/>
  <c r="AK16" i="1"/>
  <c r="AS16" i="1"/>
  <c r="AM16" i="1"/>
  <c r="AO16" i="1"/>
  <c r="AW17" i="1"/>
  <c r="AO18" i="1"/>
  <c r="AS18" i="1"/>
  <c r="AM18" i="1"/>
  <c r="AK18" i="1"/>
  <c r="AI9" i="1"/>
  <c r="AI6" i="1"/>
  <c r="AW15" i="1"/>
  <c r="AT10" i="1" l="1"/>
  <c r="AU10" i="1" s="1"/>
  <c r="AV10" i="1" s="1"/>
  <c r="AT5" i="1"/>
  <c r="AU5" i="1" s="1"/>
  <c r="AV5" i="1" s="1"/>
  <c r="AW6" i="1"/>
  <c r="AS17" i="1"/>
  <c r="AK17" i="1"/>
  <c r="AO17" i="1"/>
  <c r="AM17" i="1"/>
  <c r="AT8" i="1"/>
  <c r="AU8" i="1" s="1"/>
  <c r="AV8" i="1" s="1"/>
  <c r="AM7" i="1"/>
  <c r="AK7" i="1"/>
  <c r="AS7" i="1"/>
  <c r="AO7" i="1"/>
  <c r="AW9" i="1"/>
  <c r="AT16" i="1"/>
  <c r="AU16" i="1" s="1"/>
  <c r="AV16" i="1" s="1"/>
  <c r="AM19" i="1"/>
  <c r="AO19" i="1"/>
  <c r="AK19" i="1"/>
  <c r="AS19" i="1"/>
  <c r="AT13" i="1"/>
  <c r="AU13" i="1" s="1"/>
  <c r="AV13" i="1" s="1"/>
  <c r="AM15" i="1"/>
  <c r="AK15" i="1"/>
  <c r="AS15" i="1"/>
  <c r="AO15" i="1"/>
  <c r="AT18" i="1"/>
  <c r="AU18" i="1" s="1"/>
  <c r="AV18" i="1" s="1"/>
  <c r="AW14" i="1"/>
  <c r="AT17" i="1" l="1"/>
  <c r="AU17" i="1" s="1"/>
  <c r="AV17" i="1" s="1"/>
  <c r="AT19" i="1"/>
  <c r="AU19" i="1" s="1"/>
  <c r="AV19" i="1" s="1"/>
  <c r="AT7" i="1"/>
  <c r="AU7" i="1" s="1"/>
  <c r="AV7" i="1" s="1"/>
  <c r="AO14" i="1"/>
  <c r="AM14" i="1"/>
  <c r="AS14" i="1"/>
  <c r="AK14" i="1"/>
  <c r="AO6" i="1"/>
  <c r="AM6" i="1"/>
  <c r="AK6" i="1"/>
  <c r="AS6" i="1"/>
  <c r="AS9" i="1"/>
  <c r="AO9" i="1"/>
  <c r="AM9" i="1"/>
  <c r="AK9" i="1"/>
  <c r="AT15" i="1"/>
  <c r="AU15" i="1" s="1"/>
  <c r="AV15" i="1" s="1"/>
  <c r="AT6" i="1" l="1"/>
  <c r="AU6" i="1" s="1"/>
  <c r="AV6" i="1" s="1"/>
  <c r="AT14" i="1"/>
  <c r="AU14" i="1" s="1"/>
  <c r="AV14" i="1" s="1"/>
  <c r="AT9" i="1"/>
  <c r="AU9" i="1" s="1"/>
  <c r="AV9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<sst xmlns="http://schemas.openxmlformats.org/spreadsheetml/2006/main" count="311" uniqueCount="176">
  <si>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</si>
  <si>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</si>
  <si>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</si>
  <si>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</si>
  <si>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</si>
  <si>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</si>
  <si>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</si>
  <si>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</si>
  <si>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</si>
  <si>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</si>
  <si>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</si>
  <si>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</si>
  <si>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</si>
  <si>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</si>
  <si>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</si>
  <si>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</si>
  <si>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</si>
  <si>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</si>
  <si>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</si>
  <si>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</si>
  <si>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</si>
  <si>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</si>
  <si>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</si>
  <si>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</si>
  <si>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</si>
  <si>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</si>
  <si>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</si>
  <si>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</si>
  <si>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</si>
  <si>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</si>
  <si>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</si>
  <si>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</si>
  <si>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</si>
  <si>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</si>
  <si>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</si>
  <si>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</si>
  <si>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</si>
  <si>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</si>
  <si>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</si>
  <si>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</si>
  <si>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</si>
  <si>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</si>
  <si>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</si>
  <si>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</si>
  <si>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</si>
  <si>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</si>
  <si>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</si>
  <si>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</si>
  <si>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</si>
  <si>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</si>
  <si>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</si>
  <si>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</si>
  <si>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</si>
  <si>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</si>
  <si>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N/A</t>
    <phoneticPr fontId="5" type="noConversion"/>
  </si>
  <si>
    <t>Regency Heights</t>
  </si>
  <si>
    <t>COMFORTER (SET)</t>
  </si>
  <si>
    <t>Marlow</t>
    <phoneticPr fontId="5" type="noConversion"/>
  </si>
  <si>
    <t>100% Polyester Corduroy 2pcs Comforter Mini Set</t>
    <phoneticPr fontId="5" type="noConversion"/>
  </si>
  <si>
    <t>2pcs Comforter Mini set</t>
    <phoneticPr fontId="5" type="noConversion"/>
  </si>
  <si>
    <t>100% Polyester solid corduroy face with tape, 85gsm Solid reverse, 200gsm poly fill.</t>
    <phoneticPr fontId="5" type="noConversion"/>
  </si>
  <si>
    <t>100% polyester , poly filling</t>
    <phoneticPr fontId="5" type="noConversion"/>
  </si>
  <si>
    <t>Twin/Twin XL
1 Comforter 66"Wx90"L
1 Sham 20"W x 26"L+2"</t>
    <phoneticPr fontId="5" type="noConversion"/>
  </si>
  <si>
    <t>Navy</t>
  </si>
  <si>
    <t>RH10-1172</t>
    <phoneticPr fontId="5" type="noConversion"/>
  </si>
  <si>
    <t>Set</t>
  </si>
  <si>
    <t>Compressed/Knocked Down</t>
  </si>
  <si>
    <t>9404.40.9022</t>
    <phoneticPr fontId="5" type="noConversion"/>
  </si>
  <si>
    <t>N/A</t>
    <phoneticPr fontId="5" type="noConversion"/>
  </si>
  <si>
    <t>100% Polyester Corduroy 2pcs Comforter Mini Set</t>
    <phoneticPr fontId="5" type="noConversion"/>
  </si>
  <si>
    <t>3pcs Comforter Mini set</t>
    <phoneticPr fontId="5" type="noConversion"/>
  </si>
  <si>
    <t>100% Polyester solid corduroy face with tape, 85gsm Solid reverse, 200gsm poly fill.</t>
    <phoneticPr fontId="5" type="noConversion"/>
  </si>
  <si>
    <t>100% polyester , poly filling</t>
    <phoneticPr fontId="5" type="noConversion"/>
  </si>
  <si>
    <t>Full/Queen
1 Comforter 90"Wx90"L
2 Sham 20"W x 26"L+2”(2)</t>
    <phoneticPr fontId="5" type="noConversion"/>
  </si>
  <si>
    <t>RH10-1173</t>
  </si>
  <si>
    <t>9404.40.9022</t>
    <phoneticPr fontId="5" type="noConversion"/>
  </si>
  <si>
    <t>N/A</t>
    <phoneticPr fontId="5" type="noConversion"/>
  </si>
  <si>
    <t>100% Polyester Corduroy 2pcs Comforter Mini Set</t>
    <phoneticPr fontId="5" type="noConversion"/>
  </si>
  <si>
    <t>3pcs Comforter Mini set</t>
    <phoneticPr fontId="5" type="noConversion"/>
  </si>
  <si>
    <t>100% Polyester solid corduroy face with tape, 85gsm Solid reverse, 200gsm poly fill.</t>
    <phoneticPr fontId="5" type="noConversion"/>
  </si>
  <si>
    <t>100% polyester , poly filling</t>
    <phoneticPr fontId="5" type="noConversion"/>
  </si>
  <si>
    <t>King/Cal King
1 Comforter 104"Wx90"L
2 Sham 20"W x 36"L+2“(2)</t>
    <phoneticPr fontId="5" type="noConversion"/>
  </si>
  <si>
    <t>RH10-1174</t>
  </si>
  <si>
    <t>9404.40.9022</t>
    <phoneticPr fontId="5" type="noConversion"/>
  </si>
  <si>
    <t>Comforter Mini Set</t>
    <phoneticPr fontId="5" type="noConversion"/>
  </si>
  <si>
    <t>N/A</t>
    <phoneticPr fontId="5" type="noConversion"/>
  </si>
  <si>
    <t>Marlow</t>
    <phoneticPr fontId="5" type="noConversion"/>
  </si>
  <si>
    <t>100% Polyester Corduroy 2pcs Comforter Mini Set</t>
    <phoneticPr fontId="5" type="noConversion"/>
  </si>
  <si>
    <t>2pcs Comforter Mini set</t>
    <phoneticPr fontId="5" type="noConversion"/>
  </si>
  <si>
    <t>100% Polyester solid corduroy face with tape, 85gsm Solid reverse, 200gsm poly fill.</t>
    <phoneticPr fontId="5" type="noConversion"/>
  </si>
  <si>
    <t>100% polyester , poly filling</t>
    <phoneticPr fontId="5" type="noConversion"/>
  </si>
  <si>
    <t>Twin/Twin XL
1 Comforter 66"Wx90"L
1 Sham 20"W x 26"L+2"</t>
    <phoneticPr fontId="5" type="noConversion"/>
  </si>
  <si>
    <t>Orange</t>
  </si>
  <si>
    <t>RH10-1175</t>
  </si>
  <si>
    <t>9404.40.9022</t>
    <phoneticPr fontId="5" type="noConversion"/>
  </si>
  <si>
    <t>N/A</t>
    <phoneticPr fontId="5" type="noConversion"/>
  </si>
  <si>
    <t>Marlow</t>
    <phoneticPr fontId="5" type="noConversion"/>
  </si>
  <si>
    <t>3pcs Comforter Mini set</t>
    <phoneticPr fontId="5" type="noConversion"/>
  </si>
  <si>
    <t>100% Polyester solid corduroy face with tape, 85gsm Solid reverse, 200gsm poly fill.</t>
    <phoneticPr fontId="5" type="noConversion"/>
  </si>
  <si>
    <t>100% polyester , poly filling</t>
    <phoneticPr fontId="5" type="noConversion"/>
  </si>
  <si>
    <t>Full/Queen
1 Comforter 90"Wx90"L
2 Sham 20"W x 26"L+2”(2)</t>
    <phoneticPr fontId="5" type="noConversion"/>
  </si>
  <si>
    <t>RH10-1176</t>
  </si>
  <si>
    <t>100% Polyester Corduroy 2pcs Comforter Mini Set</t>
    <phoneticPr fontId="5" type="noConversion"/>
  </si>
  <si>
    <t>King/Cal King
1 Comforter 104"Wx90"L
2 Sham 20"W x 36"L+2“(2)</t>
    <phoneticPr fontId="5" type="noConversion"/>
  </si>
  <si>
    <t>RH10-1177</t>
  </si>
  <si>
    <t>Comforter Mini Set</t>
    <phoneticPr fontId="5" type="noConversion"/>
  </si>
  <si>
    <t>Marlow</t>
    <phoneticPr fontId="5" type="noConversion"/>
  </si>
  <si>
    <t>100% Polyester Corduroy 2pcs Comforter Mini Set</t>
    <phoneticPr fontId="5" type="noConversion"/>
  </si>
  <si>
    <t>2pcs Comforter Mini set</t>
    <phoneticPr fontId="5" type="noConversion"/>
  </si>
  <si>
    <t>Beige</t>
  </si>
  <si>
    <t>RH10-1178</t>
  </si>
  <si>
    <t>Marlow</t>
    <phoneticPr fontId="5" type="noConversion"/>
  </si>
  <si>
    <t>RH10-1179</t>
  </si>
  <si>
    <t>N/A</t>
    <phoneticPr fontId="5" type="noConversion"/>
  </si>
  <si>
    <t>100% Polyester Corduroy 2pcs Comforter Mini Set</t>
    <phoneticPr fontId="5" type="noConversion"/>
  </si>
  <si>
    <t>3pcs Comforter Mini set</t>
    <phoneticPr fontId="5" type="noConversion"/>
  </si>
  <si>
    <t>100% Polyester solid corduroy face with tape, 85gsm Solid reverse, 200gsm poly fill.</t>
    <phoneticPr fontId="5" type="noConversion"/>
  </si>
  <si>
    <t>100% polyester , poly filling</t>
    <phoneticPr fontId="5" type="noConversion"/>
  </si>
  <si>
    <t>King/Cal King
1 Comforter 104"Wx90"L
2 Sham 20"W x 36"L+2“(2)</t>
    <phoneticPr fontId="5" type="noConversion"/>
  </si>
  <si>
    <t>RH10-1180</t>
  </si>
  <si>
    <t>9404.40.9022</t>
    <phoneticPr fontId="5" type="noConversion"/>
  </si>
  <si>
    <t>Comforter Mini Set</t>
    <phoneticPr fontId="5" type="noConversion"/>
  </si>
  <si>
    <t>N/A</t>
    <phoneticPr fontId="5" type="noConversion"/>
  </si>
  <si>
    <t>100% Polyester Corduroy 3pcs Comforter Mini Set</t>
    <phoneticPr fontId="5" type="noConversion"/>
  </si>
  <si>
    <t>100% Polyester solid corduroy face with tape, 85gsm Solid reverse, 200gsm poly fill.
Dec Pillow: 100% Polyester with polly filling</t>
    <phoneticPr fontId="5" type="noConversion"/>
  </si>
  <si>
    <t>Twin/Twin XL
1 Comforter 66"Wx90"L
1 Sham 20"W x 26"L+2"
1 Pillow 12"W x 16"L</t>
    <phoneticPr fontId="5" type="noConversion"/>
  </si>
  <si>
    <t>RH10-1181</t>
  </si>
  <si>
    <t>9404.40.9022</t>
    <phoneticPr fontId="5" type="noConversion"/>
  </si>
  <si>
    <t>Marlow</t>
    <phoneticPr fontId="5" type="noConversion"/>
  </si>
  <si>
    <t>100% Polyester Corduroy 4pcs Comforter Mini Set</t>
    <phoneticPr fontId="5" type="noConversion"/>
  </si>
  <si>
    <t>4pcs Comforter Mini set</t>
    <phoneticPr fontId="5" type="noConversion"/>
  </si>
  <si>
    <t>100% Polyester solid corduroy face with tape, 85gsm Solid reverse, 200gsm poly fill.
Dec Pillow: 100% Polyester with polly filling</t>
    <phoneticPr fontId="5" type="noConversion"/>
  </si>
  <si>
    <t>100% polyester , poly filling</t>
    <phoneticPr fontId="5" type="noConversion"/>
  </si>
  <si>
    <t>Full/Queen
1 Comforter 90"Wx90"L
2 Sham 20"W x 26"L+2”(2)
1 Pillow 12"W x 16"L</t>
    <phoneticPr fontId="5" type="noConversion"/>
  </si>
  <si>
    <t>RH10-1182</t>
  </si>
  <si>
    <t>9404.40.9022</t>
    <phoneticPr fontId="5" type="noConversion"/>
  </si>
  <si>
    <t>N/A</t>
    <phoneticPr fontId="5" type="noConversion"/>
  </si>
  <si>
    <t>Marlow</t>
    <phoneticPr fontId="5" type="noConversion"/>
  </si>
  <si>
    <t>100% Polyester Corduroy 4pcs Comforter Mini Set</t>
    <phoneticPr fontId="5" type="noConversion"/>
  </si>
  <si>
    <t>4pcs Comforter Mini set</t>
    <phoneticPr fontId="5" type="noConversion"/>
  </si>
  <si>
    <t>100% Polyester solid corduroy face with tape, 85gsm Solid reverse, 200gsm poly fill.
Dec Pillow: 100% Polyester with polly filling</t>
    <phoneticPr fontId="5" type="noConversion"/>
  </si>
  <si>
    <t>King/Cal King
1 Comforter 104"Wx90"L
2 Sham 20"W x 36"L+2“(2)
1 Pillow 12"W x 16"L</t>
    <phoneticPr fontId="5" type="noConversion"/>
  </si>
  <si>
    <t>RH10-1183</t>
  </si>
  <si>
    <t>Comforter Mini Set</t>
    <phoneticPr fontId="5" type="noConversion"/>
  </si>
  <si>
    <t>100% Polyester Corduroy 3pcs Comforter Mini Set</t>
    <phoneticPr fontId="5" type="noConversion"/>
  </si>
  <si>
    <t>100% Polyester solid corduroy face with tape, 85gsm Solid reverse, 200gsm poly fill.
Dec Pillow: 100% Polyester with polly filling</t>
    <phoneticPr fontId="5" type="noConversion"/>
  </si>
  <si>
    <t>Twin/Twin XL
1 Comforter 66"Wx90"L
1 Sham 20"W x 26"L+2"
1 Pillow 12"W x 16"L</t>
    <phoneticPr fontId="5" type="noConversion"/>
  </si>
  <si>
    <t>RH10-1184</t>
  </si>
  <si>
    <t>9404.40.9022</t>
    <phoneticPr fontId="5" type="noConversion"/>
  </si>
  <si>
    <t>100% Polyester Corduroy 4pcs Comforter Mini Set</t>
    <phoneticPr fontId="5" type="noConversion"/>
  </si>
  <si>
    <t>4pcs Comforter Mini set</t>
    <phoneticPr fontId="5" type="noConversion"/>
  </si>
  <si>
    <t>100% Polyester solid corduroy face with tape, 85gsm Solid reverse, 200gsm poly fill.
Dec Pillow: 100% Polyester with polly filling</t>
    <phoneticPr fontId="5" type="noConversion"/>
  </si>
  <si>
    <t>100% polyester , poly filling</t>
    <phoneticPr fontId="5" type="noConversion"/>
  </si>
  <si>
    <t>Full/Queen
1 Comforter 90"Wx90"L
2 Sham 20"W x 26"L+2”(2)
1 Pillow 12"W x 16"L</t>
    <phoneticPr fontId="5" type="noConversion"/>
  </si>
  <si>
    <t>RH10-1185</t>
  </si>
  <si>
    <t>100% Polyester Corduroy 4pcs Comforter Mini Set</t>
    <phoneticPr fontId="5" type="noConversion"/>
  </si>
  <si>
    <t>4pcs Comforter Mini set</t>
    <phoneticPr fontId="5" type="noConversion"/>
  </si>
  <si>
    <t>100% Polyester solid corduroy face with tape, 85gsm Solid reverse, 200gsm poly fill.
Dec Pillow: 100% Polyester with polly filling</t>
    <phoneticPr fontId="5" type="noConversion"/>
  </si>
  <si>
    <t>King/Cal King
1 Comforter 104"Wx90"L
2 Sham 20"W x 36"L+2“(2)
1 Pillow 12"W x 16"L</t>
    <phoneticPr fontId="5" type="noConversion"/>
  </si>
  <si>
    <t>RH10-1186</t>
  </si>
  <si>
    <t>9404.40.9022</t>
    <phoneticPr fontId="5" type="noConversion"/>
  </si>
  <si>
    <t>Comforter Mini Set</t>
    <phoneticPr fontId="5" type="noConversion"/>
  </si>
  <si>
    <t>Marlow</t>
    <phoneticPr fontId="5" type="noConversion"/>
  </si>
  <si>
    <t>100% Polyester Corduroy 3pcs Comforter Mini Set</t>
    <phoneticPr fontId="5" type="noConversion"/>
  </si>
  <si>
    <t>3pcs Comforter Mini set</t>
    <phoneticPr fontId="5" type="noConversion"/>
  </si>
  <si>
    <t>Twin/Twin XL
1 Comforter 66"Wx90"L
1 Sham 20"W x 26"L+2"
1 Pillow 12"W x 16"L</t>
    <phoneticPr fontId="5" type="noConversion"/>
  </si>
  <si>
    <t>RH10-1187</t>
  </si>
  <si>
    <t>9404.40.9022</t>
    <phoneticPr fontId="5" type="noConversion"/>
  </si>
  <si>
    <t>100% Polyester Corduroy 4pcs Comforter Mini Set</t>
    <phoneticPr fontId="5" type="noConversion"/>
  </si>
  <si>
    <t>4pcs Comforter Mini set</t>
    <phoneticPr fontId="5" type="noConversion"/>
  </si>
  <si>
    <t>100% Polyester solid corduroy face with tape, 85gsm Solid reverse, 200gsm poly fill.
Dec Pillow: 100% Polyester with polly filling</t>
    <phoneticPr fontId="5" type="noConversion"/>
  </si>
  <si>
    <t>100% polyester , poly filling</t>
    <phoneticPr fontId="5" type="noConversion"/>
  </si>
  <si>
    <t>Full/Queen
1 Comforter 90"Wx90"L
2 Sham 20"W x 26"L+2”(2)
1 Pillow 12"W x 16"L</t>
    <phoneticPr fontId="5" type="noConversion"/>
  </si>
  <si>
    <t>RH10-1188</t>
  </si>
  <si>
    <t>King/Cal King
1 Comforter 104"Wx90"L
2 Sham 20"W x 36"L+2“(2)
1 Pillow 12"W x 16"L</t>
    <phoneticPr fontId="5" type="noConversion"/>
  </si>
  <si>
    <t>RH10-1189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</si>
</sst>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1" fillId="0" borderId="2" xfId="1" applyFont="1" applyBorder="1" applyAlignment="1">
      <alignment wrapText="1"/>
    </xf>
    <xf numFmtId="176" fontId="4" fillId="0" borderId="2" xfId="1" applyFont="1" applyBorder="1" applyAlignment="1">
      <alignment wrapText="1"/>
    </xf>
    <xf numFmtId="176" fontId="7" fillId="4" borderId="2" xfId="0" applyFont="1" applyFill="1" applyBorder="1"/>
    <xf numFmtId="176" fontId="7" fillId="6" borderId="2" xfId="0" applyFont="1" applyFill="1" applyBorder="1"/>
    <xf numFmtId="176" fontId="7" fillId="0" borderId="2" xfId="0" applyFont="1" applyBorder="1"/>
    <xf numFmtId="2" fontId="3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178" fontId="11" fillId="0" borderId="2" xfId="1" applyNumberFormat="1" applyFont="1" applyBorder="1" applyAlignment="1">
      <alignment wrapText="1"/>
    </xf>
    <xf numFmtId="10" fontId="11" fillId="0" borderId="2" xfId="4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</xdr:row>
      <xdr:rowOff>53788</xdr:rowOff>
    </xdr:from>
    <xdr:to>
      <xdr:col>1</xdr:col>
      <xdr:colOff>2357718</xdr:colOff>
      <xdr:row>4</xdr:row>
      <xdr:rowOff>20172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DCA9DFA7-1DE9-661E-C74E-80FF1A4C6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0" y="1034863"/>
          <a:ext cx="1900518" cy="2480984"/>
        </a:xfrm>
        <a:prstGeom prst="rect">
          <a:avLst/>
        </a:prstGeom>
      </xdr:spPr>
    </xdr:pic>
    <xdr:clientData/>
  </xdr:twoCellAnchor>
  <xdr:twoCellAnchor editAs="oneCell">
    <xdr:from>
      <xdr:col>1</xdr:col>
      <xdr:colOff>493060</xdr:colOff>
      <xdr:row>4</xdr:row>
      <xdr:rowOff>17929</xdr:rowOff>
    </xdr:from>
    <xdr:to>
      <xdr:col>1</xdr:col>
      <xdr:colOff>2411506</xdr:colOff>
      <xdr:row>7</xdr:row>
      <xdr:rowOff>24848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68195CB-0AA3-B528-E113-8535DBF4C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860" y="3627904"/>
          <a:ext cx="1918446" cy="2521519"/>
        </a:xfrm>
        <a:prstGeom prst="rect">
          <a:avLst/>
        </a:prstGeom>
      </xdr:spPr>
    </xdr:pic>
    <xdr:clientData/>
  </xdr:twoCellAnchor>
  <xdr:twoCellAnchor editAs="oneCell">
    <xdr:from>
      <xdr:col>1</xdr:col>
      <xdr:colOff>493058</xdr:colOff>
      <xdr:row>7</xdr:row>
      <xdr:rowOff>0</xdr:rowOff>
    </xdr:from>
    <xdr:to>
      <xdr:col>1</xdr:col>
      <xdr:colOff>2386404</xdr:colOff>
      <xdr:row>10</xdr:row>
      <xdr:rowOff>49306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318F62AA-F1F0-2358-B35F-0169A565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858" y="6196292"/>
          <a:ext cx="1893346" cy="2566147"/>
        </a:xfrm>
        <a:prstGeom prst="rect">
          <a:avLst/>
        </a:prstGeom>
      </xdr:spPr>
    </xdr:pic>
    <xdr:clientData/>
  </xdr:twoCellAnchor>
  <xdr:twoCellAnchor editAs="oneCell">
    <xdr:from>
      <xdr:col>1</xdr:col>
      <xdr:colOff>421341</xdr:colOff>
      <xdr:row>10</xdr:row>
      <xdr:rowOff>26895</xdr:rowOff>
    </xdr:from>
    <xdr:to>
      <xdr:col>1</xdr:col>
      <xdr:colOff>2384612</xdr:colOff>
      <xdr:row>12</xdr:row>
      <xdr:rowOff>844387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D3D00B83-2099-D1FC-DC27-140D0BE8E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7141" y="8894670"/>
          <a:ext cx="1963271" cy="2493893"/>
        </a:xfrm>
        <a:prstGeom prst="rect">
          <a:avLst/>
        </a:prstGeom>
      </xdr:spPr>
    </xdr:pic>
    <xdr:clientData/>
  </xdr:twoCellAnchor>
  <xdr:twoCellAnchor editAs="oneCell">
    <xdr:from>
      <xdr:col>1</xdr:col>
      <xdr:colOff>367554</xdr:colOff>
      <xdr:row>13</xdr:row>
      <xdr:rowOff>53788</xdr:rowOff>
    </xdr:from>
    <xdr:to>
      <xdr:col>1</xdr:col>
      <xdr:colOff>2429436</xdr:colOff>
      <xdr:row>15</xdr:row>
      <xdr:rowOff>821755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DE66201C-9BDB-E5A6-0FD4-6F4EDDA85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3354" y="11569513"/>
          <a:ext cx="2061882" cy="2444367"/>
        </a:xfrm>
        <a:prstGeom prst="rect">
          <a:avLst/>
        </a:prstGeom>
      </xdr:spPr>
    </xdr:pic>
    <xdr:clientData/>
  </xdr:twoCellAnchor>
  <xdr:twoCellAnchor editAs="oneCell">
    <xdr:from>
      <xdr:col>1</xdr:col>
      <xdr:colOff>322732</xdr:colOff>
      <xdr:row>16</xdr:row>
      <xdr:rowOff>35858</xdr:rowOff>
    </xdr:from>
    <xdr:to>
      <xdr:col>1</xdr:col>
      <xdr:colOff>2321860</xdr:colOff>
      <xdr:row>19</xdr:row>
      <xdr:rowOff>66262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144C823E-F5A0-812C-1226-602CC86CA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32" y="14180483"/>
          <a:ext cx="1999128" cy="254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Marlow%20Commitment%206.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Ekin"/>
    </sheetNames>
    <sheetDataSet>
      <sheetData sheetId="0"/>
      <sheetData sheetId="1"/>
      <sheetData sheetId="2"/>
      <sheetData sheetId="3"/>
      <sheetData sheetId="4">
        <row r="15">
          <cell r="J15">
            <v>92.7</v>
          </cell>
        </row>
        <row r="16">
          <cell r="J16">
            <v>117.6</v>
          </cell>
        </row>
        <row r="17">
          <cell r="J17">
            <v>130.30000000000001</v>
          </cell>
        </row>
        <row r="23">
          <cell r="J23">
            <v>81.7</v>
          </cell>
        </row>
        <row r="24">
          <cell r="J24">
            <v>106.6</v>
          </cell>
        </row>
        <row r="25">
          <cell r="J25">
            <v>118.8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9"/>
  <sheetViews>
    <sheetView tabSelected="1" topLeftCell="D11" zoomScale="85" zoomScaleNormal="85" workbookViewId="0">
      <selection activeCell="T20" sqref="T20"/>
    </sheetView>
  </sheetViews>
  <sheetFormatPr defaultColWidth="9.28515625" defaultRowHeight="15" x14ac:dyDescent="0.25"/>
  <cols>
    <col min="1" max="1" width="10.28515625" style="1" customWidth="1"/>
    <col min="2" max="2" width="41.28515625" style="2" customWidth="1"/>
    <col min="3" max="3" width="24.28515625" style="3" customWidth="1"/>
    <col min="4" max="4" width="16.28515625" style="2" customWidth="1"/>
    <col min="5" max="5" width="10.7109375" style="2" customWidth="1"/>
    <col min="6" max="6" width="18" style="2" customWidth="1"/>
    <col min="7" max="7" width="14.7109375" style="2" customWidth="1"/>
    <col min="8" max="8" width="17.7109375" style="2" customWidth="1"/>
    <col min="9" max="9" width="12.7109375" style="2" customWidth="1"/>
    <col min="10" max="10" width="35.42578125" style="2" customWidth="1"/>
    <col min="11" max="11" width="14.28515625" style="2" customWidth="1"/>
    <col min="12" max="12" width="27.425781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4" customWidth="1"/>
    <col min="19" max="19" width="12" style="5" customWidth="1"/>
    <col min="20" max="20" width="11.28515625" style="5" customWidth="1"/>
    <col min="21" max="21" width="11.28515625" style="6" customWidth="1"/>
    <col min="22" max="22" width="15.7109375" style="2" customWidth="1"/>
    <col min="23" max="23" width="11" style="7" customWidth="1"/>
    <col min="24" max="24" width="13.28515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28515625" style="8" customWidth="1"/>
    <col min="30" max="30" width="13.7109375" style="10" customWidth="1"/>
    <col min="31" max="31" width="13.7109375" style="5" customWidth="1"/>
    <col min="32" max="32" width="14.7109375" style="2" customWidth="1"/>
    <col min="33" max="33" width="8.42578125" style="11" customWidth="1"/>
    <col min="34" max="34" width="12.42578125" style="5" customWidth="1"/>
    <col min="35" max="35" width="8.7109375" style="5" customWidth="1"/>
    <col min="36" max="36" width="7.7109375" style="11" customWidth="1"/>
    <col min="37" max="37" width="5.7109375" style="5" customWidth="1"/>
    <col min="38" max="38" width="12.7109375" style="11" customWidth="1"/>
    <col min="39" max="39" width="12" style="5" customWidth="1"/>
    <col min="40" max="40" width="11.7109375" style="11" customWidth="1"/>
    <col min="41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28515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28515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66.599999999999994" customHeight="1" x14ac:dyDescent="0.25">
      <c r="A2" s="37">
        <v>1</v>
      </c>
      <c r="B2" s="61" t="s">
        <v>53</v>
      </c>
      <c r="C2" s="38" t="s">
        <v>54</v>
      </c>
      <c r="D2" s="39" t="s">
        <v>55</v>
      </c>
      <c r="E2" s="39"/>
      <c r="F2" s="39" t="s">
        <v>56</v>
      </c>
      <c r="G2" s="13" t="s">
        <v>57</v>
      </c>
      <c r="H2" s="39" t="s">
        <v>58</v>
      </c>
      <c r="I2" s="39" t="s">
        <v>59</v>
      </c>
      <c r="J2" s="40" t="s">
        <v>60</v>
      </c>
      <c r="K2" s="39" t="s">
        <v>61</v>
      </c>
      <c r="L2" s="39" t="s">
        <v>62</v>
      </c>
      <c r="M2" s="41" t="s">
        <v>63</v>
      </c>
      <c r="N2" s="42" t="s">
        <v>64</v>
      </c>
      <c r="O2" s="43"/>
      <c r="P2" s="39" t="s">
        <v>65</v>
      </c>
      <c r="Q2" s="44">
        <f>'[1]Factory cost-Ekin'!J23</f>
        <v>81.7</v>
      </c>
      <c r="R2" s="45">
        <v>7.7</v>
      </c>
      <c r="S2" s="46">
        <f t="shared" ref="S2:S4" si="0">Q2/R2</f>
        <v>10.61038961038961</v>
      </c>
      <c r="T2" s="46">
        <v>10.61</v>
      </c>
      <c r="U2" s="47"/>
      <c r="V2" s="39" t="s">
        <v>66</v>
      </c>
      <c r="W2" s="48">
        <v>42</v>
      </c>
      <c r="X2" s="48">
        <v>32</v>
      </c>
      <c r="Y2" s="48">
        <v>50</v>
      </c>
      <c r="Z2" s="49">
        <v>8.1999999999999993</v>
      </c>
      <c r="AA2" s="50">
        <v>3</v>
      </c>
      <c r="AB2" s="51">
        <f t="shared" ref="AB2:AB19" si="1">IF(W2="","",W2*X2*Y2/1000000)</f>
        <v>6.7199999999999996E-2</v>
      </c>
      <c r="AC2" s="52">
        <f t="shared" ref="AC2:AC19" si="2">IF(AA2="","",65/AB2*AA2)</f>
        <v>2901.7857142857147</v>
      </c>
      <c r="AD2" s="53">
        <v>4000</v>
      </c>
      <c r="AE2" s="54">
        <f t="shared" ref="AE2:AE19" si="3">IF(ISERROR(AD2/AC2),"",AD2/AC2)</f>
        <v>1.3784615384615382</v>
      </c>
      <c r="AF2" s="39" t="s">
        <v>67</v>
      </c>
      <c r="AG2" s="55">
        <v>0.22800000000000001</v>
      </c>
      <c r="AH2" s="54">
        <f t="shared" ref="AH2:AH19" si="4">IF(ISERROR(S2*AG2),"",S2*AG2)</f>
        <v>2.4191688311688311</v>
      </c>
      <c r="AI2" s="54">
        <f t="shared" ref="AI2:AI19" si="5">IF(ISERROR(T2+AE2+AH2),"",T2+AE2+AH2)</f>
        <v>14.407630369630368</v>
      </c>
      <c r="AJ2" s="56">
        <v>0</v>
      </c>
      <c r="AK2" s="54">
        <f t="shared" ref="AK2:AK19" si="6">IF(ISERROR(AW2*AJ2),"",AW2*AJ2)</f>
        <v>0</v>
      </c>
      <c r="AL2" s="56">
        <v>0</v>
      </c>
      <c r="AM2" s="54">
        <f t="shared" ref="AM2:AM19" si="7">IF(ISERROR(AW2*AL2),"",AW2*AL2)</f>
        <v>0</v>
      </c>
      <c r="AN2" s="56">
        <v>0</v>
      </c>
      <c r="AO2" s="54">
        <f t="shared" ref="AO2:AO19" si="8">IF(ISERROR(AW2*AN2),"",AW2*AN2)</f>
        <v>0</v>
      </c>
      <c r="AP2" s="54">
        <v>0</v>
      </c>
      <c r="AQ2" s="53">
        <v>0</v>
      </c>
      <c r="AR2" s="56">
        <v>0</v>
      </c>
      <c r="AS2" s="57">
        <f>IF(ISERROR(AW2*AR2),"",AW2*AR2)</f>
        <v>0</v>
      </c>
      <c r="AT2" s="57">
        <f t="shared" ref="AT2:AT4" si="9">IF(ISERROR(AK2+AM2+AO2+AP2+AS2),"",AK2+AM2+AO2+AP2+AS2)</f>
        <v>0</v>
      </c>
      <c r="AU2" s="58">
        <f>AI2+AT2</f>
        <v>14.407630369630368</v>
      </c>
      <c r="AV2" s="59">
        <f>IF(ISERROR((AW2-AU2)/AW2),"",(AW2-AU2)/AW2)</f>
        <v>0</v>
      </c>
      <c r="AW2" s="58">
        <f>AI2</f>
        <v>14.407630369630368</v>
      </c>
      <c r="AX2" s="60">
        <f t="shared" ref="AX2:AX4" si="10">IF(ISERROR(AY2*(1-AZ2)),"",AY2*(1-AZ2))</f>
        <v>33.7425</v>
      </c>
      <c r="AY2" s="57">
        <v>44.99</v>
      </c>
      <c r="AZ2" s="56">
        <v>0.25</v>
      </c>
      <c r="BA2" s="50">
        <v>96</v>
      </c>
    </row>
    <row r="3" spans="1:53" ht="66.599999999999994" customHeight="1" x14ac:dyDescent="0.25">
      <c r="A3" s="37">
        <v>2</v>
      </c>
      <c r="B3" s="62"/>
      <c r="C3" s="38" t="s">
        <v>68</v>
      </c>
      <c r="D3" s="39" t="s">
        <v>55</v>
      </c>
      <c r="E3" s="39"/>
      <c r="F3" s="39" t="s">
        <v>56</v>
      </c>
      <c r="G3" s="13" t="s">
        <v>57</v>
      </c>
      <c r="H3" s="39" t="s">
        <v>69</v>
      </c>
      <c r="I3" s="39" t="s">
        <v>70</v>
      </c>
      <c r="J3" s="40" t="s">
        <v>71</v>
      </c>
      <c r="K3" s="39" t="s">
        <v>72</v>
      </c>
      <c r="L3" s="39" t="s">
        <v>73</v>
      </c>
      <c r="M3" s="41" t="s">
        <v>63</v>
      </c>
      <c r="N3" s="42" t="s">
        <v>74</v>
      </c>
      <c r="O3" s="43"/>
      <c r="P3" s="39" t="s">
        <v>65</v>
      </c>
      <c r="Q3" s="44">
        <f>'[1]Factory cost-Ekin'!J24</f>
        <v>106.6</v>
      </c>
      <c r="R3" s="45">
        <v>7.7</v>
      </c>
      <c r="S3" s="46">
        <f t="shared" si="0"/>
        <v>13.844155844155843</v>
      </c>
      <c r="T3" s="46">
        <v>13.84</v>
      </c>
      <c r="U3" s="47"/>
      <c r="V3" s="39" t="s">
        <v>66</v>
      </c>
      <c r="W3" s="48">
        <v>42</v>
      </c>
      <c r="X3" s="48">
        <v>32</v>
      </c>
      <c r="Y3" s="48">
        <v>50</v>
      </c>
      <c r="Z3" s="49">
        <v>10.9</v>
      </c>
      <c r="AA3" s="50">
        <v>3</v>
      </c>
      <c r="AB3" s="51">
        <f t="shared" si="1"/>
        <v>6.7199999999999996E-2</v>
      </c>
      <c r="AC3" s="52">
        <f t="shared" si="2"/>
        <v>2901.7857142857147</v>
      </c>
      <c r="AD3" s="53">
        <v>4000</v>
      </c>
      <c r="AE3" s="54">
        <f t="shared" si="3"/>
        <v>1.3784615384615382</v>
      </c>
      <c r="AF3" s="39" t="s">
        <v>75</v>
      </c>
      <c r="AG3" s="55">
        <v>0.22800000000000001</v>
      </c>
      <c r="AH3" s="54">
        <f t="shared" si="4"/>
        <v>3.1564675324675324</v>
      </c>
      <c r="AI3" s="54">
        <f t="shared" si="5"/>
        <v>18.37492907092907</v>
      </c>
      <c r="AJ3" s="56">
        <v>0</v>
      </c>
      <c r="AK3" s="54">
        <f t="shared" si="6"/>
        <v>0</v>
      </c>
      <c r="AL3" s="56">
        <v>0</v>
      </c>
      <c r="AM3" s="54">
        <f t="shared" si="7"/>
        <v>0</v>
      </c>
      <c r="AN3" s="56">
        <v>0</v>
      </c>
      <c r="AO3" s="54">
        <f t="shared" si="8"/>
        <v>0</v>
      </c>
      <c r="AP3" s="54">
        <v>0</v>
      </c>
      <c r="AQ3" s="53">
        <v>0</v>
      </c>
      <c r="AR3" s="56">
        <v>0</v>
      </c>
      <c r="AS3" s="57">
        <f t="shared" ref="AS3:AS4" si="11">IF(ISERROR(AW3*AR3),"",AW3*AR3)</f>
        <v>0</v>
      </c>
      <c r="AT3" s="57">
        <f t="shared" si="9"/>
        <v>0</v>
      </c>
      <c r="AU3" s="58">
        <f t="shared" ref="AU3:AU4" si="12">IF(ISERROR(AI3+AT3),"",AI3+AT3)</f>
        <v>18.37492907092907</v>
      </c>
      <c r="AV3" s="59">
        <f t="shared" ref="AV3:AV4" si="13">IF(ISERROR((AW3-AU3)/AW3),"",(AW3-AU3)/AW3)</f>
        <v>0</v>
      </c>
      <c r="AW3" s="58">
        <f t="shared" ref="AW3:AW4" si="14">AI3</f>
        <v>18.37492907092907</v>
      </c>
      <c r="AX3" s="60">
        <f t="shared" si="10"/>
        <v>40.4925</v>
      </c>
      <c r="AY3" s="57">
        <v>53.99</v>
      </c>
      <c r="AZ3" s="56">
        <v>0.25</v>
      </c>
      <c r="BA3" s="50">
        <v>396</v>
      </c>
    </row>
    <row r="4" spans="1:53" ht="66.599999999999994" customHeight="1" x14ac:dyDescent="0.25">
      <c r="A4" s="37">
        <v>3</v>
      </c>
      <c r="B4" s="63"/>
      <c r="C4" s="38" t="s">
        <v>76</v>
      </c>
      <c r="D4" s="39" t="s">
        <v>55</v>
      </c>
      <c r="E4" s="39"/>
      <c r="F4" s="39" t="s">
        <v>56</v>
      </c>
      <c r="G4" s="13" t="s">
        <v>57</v>
      </c>
      <c r="H4" s="39" t="s">
        <v>77</v>
      </c>
      <c r="I4" s="39" t="s">
        <v>78</v>
      </c>
      <c r="J4" s="40" t="s">
        <v>79</v>
      </c>
      <c r="K4" s="39" t="s">
        <v>80</v>
      </c>
      <c r="L4" s="39" t="s">
        <v>81</v>
      </c>
      <c r="M4" s="41" t="s">
        <v>63</v>
      </c>
      <c r="N4" s="42" t="s">
        <v>82</v>
      </c>
      <c r="O4" s="43"/>
      <c r="P4" s="39" t="s">
        <v>65</v>
      </c>
      <c r="Q4" s="44">
        <f>'[1]Factory cost-Ekin'!J25</f>
        <v>118.8</v>
      </c>
      <c r="R4" s="45">
        <v>7.7</v>
      </c>
      <c r="S4" s="46">
        <f t="shared" si="0"/>
        <v>15.428571428571427</v>
      </c>
      <c r="T4" s="46">
        <v>15.43</v>
      </c>
      <c r="U4" s="47"/>
      <c r="V4" s="39" t="s">
        <v>66</v>
      </c>
      <c r="W4" s="48">
        <v>42</v>
      </c>
      <c r="X4" s="48">
        <v>32</v>
      </c>
      <c r="Y4" s="48">
        <v>50</v>
      </c>
      <c r="Z4" s="49">
        <v>12.4</v>
      </c>
      <c r="AA4" s="50">
        <v>3</v>
      </c>
      <c r="AB4" s="51">
        <f t="shared" si="1"/>
        <v>6.7199999999999996E-2</v>
      </c>
      <c r="AC4" s="52">
        <f t="shared" si="2"/>
        <v>2901.7857142857147</v>
      </c>
      <c r="AD4" s="53">
        <v>4000</v>
      </c>
      <c r="AE4" s="54">
        <f t="shared" si="3"/>
        <v>1.3784615384615382</v>
      </c>
      <c r="AF4" s="39" t="s">
        <v>83</v>
      </c>
      <c r="AG4" s="55">
        <v>0.22800000000000001</v>
      </c>
      <c r="AH4" s="54">
        <f t="shared" si="4"/>
        <v>3.5177142857142853</v>
      </c>
      <c r="AI4" s="54">
        <f t="shared" si="5"/>
        <v>20.32617582417582</v>
      </c>
      <c r="AJ4" s="56">
        <v>0</v>
      </c>
      <c r="AK4" s="54">
        <f t="shared" si="6"/>
        <v>0</v>
      </c>
      <c r="AL4" s="56">
        <v>0</v>
      </c>
      <c r="AM4" s="54">
        <f t="shared" si="7"/>
        <v>0</v>
      </c>
      <c r="AN4" s="56">
        <v>0</v>
      </c>
      <c r="AO4" s="54">
        <f t="shared" si="8"/>
        <v>0</v>
      </c>
      <c r="AP4" s="54">
        <v>0</v>
      </c>
      <c r="AQ4" s="53">
        <v>0</v>
      </c>
      <c r="AR4" s="56">
        <v>0</v>
      </c>
      <c r="AS4" s="57">
        <f t="shared" si="11"/>
        <v>0</v>
      </c>
      <c r="AT4" s="57">
        <f t="shared" si="9"/>
        <v>0</v>
      </c>
      <c r="AU4" s="58">
        <f t="shared" si="12"/>
        <v>20.32617582417582</v>
      </c>
      <c r="AV4" s="59">
        <f t="shared" si="13"/>
        <v>0</v>
      </c>
      <c r="AW4" s="58">
        <f t="shared" si="14"/>
        <v>20.32617582417582</v>
      </c>
      <c r="AX4" s="60">
        <f t="shared" si="10"/>
        <v>44.9925</v>
      </c>
      <c r="AY4" s="57">
        <v>59.99</v>
      </c>
      <c r="AZ4" s="56">
        <v>0.25</v>
      </c>
      <c r="BA4" s="50">
        <v>312</v>
      </c>
    </row>
    <row r="5" spans="1:53" ht="66.599999999999994" customHeight="1" x14ac:dyDescent="0.25">
      <c r="A5" s="37">
        <v>1</v>
      </c>
      <c r="B5" s="61" t="s">
        <v>84</v>
      </c>
      <c r="C5" s="38" t="s">
        <v>85</v>
      </c>
      <c r="D5" s="39" t="s">
        <v>55</v>
      </c>
      <c r="E5" s="39"/>
      <c r="F5" s="39" t="s">
        <v>56</v>
      </c>
      <c r="G5" s="13" t="s">
        <v>86</v>
      </c>
      <c r="H5" s="39" t="s">
        <v>87</v>
      </c>
      <c r="I5" s="39" t="s">
        <v>88</v>
      </c>
      <c r="J5" s="40" t="s">
        <v>89</v>
      </c>
      <c r="K5" s="39" t="s">
        <v>90</v>
      </c>
      <c r="L5" s="39" t="s">
        <v>91</v>
      </c>
      <c r="M5" s="41" t="s">
        <v>92</v>
      </c>
      <c r="N5" s="42" t="s">
        <v>93</v>
      </c>
      <c r="O5" s="43"/>
      <c r="P5" s="39" t="s">
        <v>65</v>
      </c>
      <c r="Q5" s="44">
        <f t="shared" ref="Q5:Q10" si="15">Q2</f>
        <v>81.7</v>
      </c>
      <c r="R5" s="45">
        <v>7.7</v>
      </c>
      <c r="S5" s="46">
        <f t="shared" ref="S5:S7" si="16">Q5/R5</f>
        <v>10.61038961038961</v>
      </c>
      <c r="T5" s="46">
        <v>10.61</v>
      </c>
      <c r="U5" s="47"/>
      <c r="V5" s="39" t="s">
        <v>66</v>
      </c>
      <c r="W5" s="48">
        <v>42</v>
      </c>
      <c r="X5" s="48">
        <v>32</v>
      </c>
      <c r="Y5" s="48">
        <v>50</v>
      </c>
      <c r="Z5" s="49">
        <v>8.1999999999999993</v>
      </c>
      <c r="AA5" s="50">
        <v>3</v>
      </c>
      <c r="AB5" s="51">
        <f t="shared" si="1"/>
        <v>6.7199999999999996E-2</v>
      </c>
      <c r="AC5" s="52">
        <f t="shared" si="2"/>
        <v>2901.7857142857147</v>
      </c>
      <c r="AD5" s="53">
        <v>4000</v>
      </c>
      <c r="AE5" s="54">
        <f t="shared" si="3"/>
        <v>1.3784615384615382</v>
      </c>
      <c r="AF5" s="39" t="s">
        <v>94</v>
      </c>
      <c r="AG5" s="55">
        <v>0.22800000000000001</v>
      </c>
      <c r="AH5" s="54">
        <f t="shared" si="4"/>
        <v>2.4191688311688311</v>
      </c>
      <c r="AI5" s="54">
        <f t="shared" si="5"/>
        <v>14.407630369630368</v>
      </c>
      <c r="AJ5" s="56">
        <v>0</v>
      </c>
      <c r="AK5" s="54">
        <f t="shared" si="6"/>
        <v>0</v>
      </c>
      <c r="AL5" s="56">
        <v>0</v>
      </c>
      <c r="AM5" s="54">
        <f t="shared" si="7"/>
        <v>0</v>
      </c>
      <c r="AN5" s="56">
        <v>0</v>
      </c>
      <c r="AO5" s="54">
        <f t="shared" si="8"/>
        <v>0</v>
      </c>
      <c r="AP5" s="54">
        <v>0</v>
      </c>
      <c r="AQ5" s="53">
        <v>0</v>
      </c>
      <c r="AR5" s="56">
        <v>0</v>
      </c>
      <c r="AS5" s="57">
        <f>IF(ISERROR(AW5*AR5),"",AW5*AR5)</f>
        <v>0</v>
      </c>
      <c r="AT5" s="57">
        <f t="shared" ref="AT5:AT7" si="17">IF(ISERROR(AK5+AM5+AO5+AP5+AS5),"",AK5+AM5+AO5+AP5+AS5)</f>
        <v>0</v>
      </c>
      <c r="AU5" s="58">
        <f>AI5+AT5</f>
        <v>14.407630369630368</v>
      </c>
      <c r="AV5" s="59">
        <f>IF(ISERROR((AW5-AU5)/AW5),"",(AW5-AU5)/AW5)</f>
        <v>0</v>
      </c>
      <c r="AW5" s="58">
        <f>AI5</f>
        <v>14.407630369630368</v>
      </c>
      <c r="AX5" s="60">
        <f t="shared" ref="AX5:AX7" si="18">IF(ISERROR(AY5*(1-AZ5)),"",AY5*(1-AZ5))</f>
        <v>33.7425</v>
      </c>
      <c r="AY5" s="57">
        <v>44.99</v>
      </c>
      <c r="AZ5" s="56">
        <v>0.25</v>
      </c>
      <c r="BA5" s="50">
        <v>96</v>
      </c>
    </row>
    <row r="6" spans="1:53" ht="66.599999999999994" customHeight="1" x14ac:dyDescent="0.25">
      <c r="A6" s="37">
        <v>2</v>
      </c>
      <c r="B6" s="62"/>
      <c r="C6" s="38" t="s">
        <v>95</v>
      </c>
      <c r="D6" s="39" t="s">
        <v>55</v>
      </c>
      <c r="E6" s="39"/>
      <c r="F6" s="39" t="s">
        <v>56</v>
      </c>
      <c r="G6" s="13" t="s">
        <v>96</v>
      </c>
      <c r="H6" s="39" t="s">
        <v>58</v>
      </c>
      <c r="I6" s="39" t="s">
        <v>97</v>
      </c>
      <c r="J6" s="40" t="s">
        <v>98</v>
      </c>
      <c r="K6" s="39" t="s">
        <v>99</v>
      </c>
      <c r="L6" s="39" t="s">
        <v>100</v>
      </c>
      <c r="M6" s="41" t="s">
        <v>92</v>
      </c>
      <c r="N6" s="42" t="s">
        <v>101</v>
      </c>
      <c r="O6" s="43"/>
      <c r="P6" s="39" t="s">
        <v>65</v>
      </c>
      <c r="Q6" s="44">
        <f t="shared" si="15"/>
        <v>106.6</v>
      </c>
      <c r="R6" s="45">
        <v>7.7</v>
      </c>
      <c r="S6" s="46">
        <f t="shared" si="16"/>
        <v>13.844155844155843</v>
      </c>
      <c r="T6" s="46">
        <v>13.84</v>
      </c>
      <c r="U6" s="47"/>
      <c r="V6" s="39" t="s">
        <v>66</v>
      </c>
      <c r="W6" s="48">
        <v>42</v>
      </c>
      <c r="X6" s="48">
        <v>32</v>
      </c>
      <c r="Y6" s="48">
        <v>50</v>
      </c>
      <c r="Z6" s="49">
        <v>10.9</v>
      </c>
      <c r="AA6" s="50">
        <v>3</v>
      </c>
      <c r="AB6" s="51">
        <f t="shared" si="1"/>
        <v>6.7199999999999996E-2</v>
      </c>
      <c r="AC6" s="52">
        <f t="shared" si="2"/>
        <v>2901.7857142857147</v>
      </c>
      <c r="AD6" s="53">
        <v>4000</v>
      </c>
      <c r="AE6" s="54">
        <f t="shared" si="3"/>
        <v>1.3784615384615382</v>
      </c>
      <c r="AF6" s="39" t="s">
        <v>75</v>
      </c>
      <c r="AG6" s="55">
        <v>0.22800000000000001</v>
      </c>
      <c r="AH6" s="54">
        <f t="shared" si="4"/>
        <v>3.1564675324675324</v>
      </c>
      <c r="AI6" s="54">
        <f t="shared" si="5"/>
        <v>18.37492907092907</v>
      </c>
      <c r="AJ6" s="56">
        <v>0</v>
      </c>
      <c r="AK6" s="54">
        <f t="shared" si="6"/>
        <v>0</v>
      </c>
      <c r="AL6" s="56">
        <v>0</v>
      </c>
      <c r="AM6" s="54">
        <f t="shared" si="7"/>
        <v>0</v>
      </c>
      <c r="AN6" s="56">
        <v>0</v>
      </c>
      <c r="AO6" s="54">
        <f t="shared" si="8"/>
        <v>0</v>
      </c>
      <c r="AP6" s="54">
        <v>0</v>
      </c>
      <c r="AQ6" s="53">
        <v>0</v>
      </c>
      <c r="AR6" s="56">
        <v>0</v>
      </c>
      <c r="AS6" s="57">
        <f t="shared" ref="AS6:AS7" si="19">IF(ISERROR(AW6*AR6),"",AW6*AR6)</f>
        <v>0</v>
      </c>
      <c r="AT6" s="57">
        <f t="shared" si="17"/>
        <v>0</v>
      </c>
      <c r="AU6" s="58">
        <f t="shared" ref="AU6:AU7" si="20">IF(ISERROR(AI6+AT6),"",AI6+AT6)</f>
        <v>18.37492907092907</v>
      </c>
      <c r="AV6" s="59">
        <f t="shared" ref="AV6:AV7" si="21">IF(ISERROR((AW6-AU6)/AW6),"",(AW6-AU6)/AW6)</f>
        <v>0</v>
      </c>
      <c r="AW6" s="58">
        <f t="shared" ref="AW6:AW7" si="22">AI6</f>
        <v>18.37492907092907</v>
      </c>
      <c r="AX6" s="60">
        <f t="shared" si="18"/>
        <v>40.4925</v>
      </c>
      <c r="AY6" s="57">
        <v>53.99</v>
      </c>
      <c r="AZ6" s="56">
        <v>0.25</v>
      </c>
      <c r="BA6" s="50">
        <v>396</v>
      </c>
    </row>
    <row r="7" spans="1:53" ht="66.599999999999994" customHeight="1" x14ac:dyDescent="0.25">
      <c r="A7" s="37">
        <v>3</v>
      </c>
      <c r="B7" s="63"/>
      <c r="C7" s="38" t="s">
        <v>76</v>
      </c>
      <c r="D7" s="39" t="s">
        <v>55</v>
      </c>
      <c r="E7" s="39"/>
      <c r="F7" s="39" t="s">
        <v>56</v>
      </c>
      <c r="G7" s="13" t="s">
        <v>96</v>
      </c>
      <c r="H7" s="39" t="s">
        <v>102</v>
      </c>
      <c r="I7" s="39" t="s">
        <v>78</v>
      </c>
      <c r="J7" s="40" t="s">
        <v>71</v>
      </c>
      <c r="K7" s="39" t="s">
        <v>90</v>
      </c>
      <c r="L7" s="39" t="s">
        <v>103</v>
      </c>
      <c r="M7" s="41" t="s">
        <v>92</v>
      </c>
      <c r="N7" s="42" t="s">
        <v>104</v>
      </c>
      <c r="O7" s="43"/>
      <c r="P7" s="39" t="s">
        <v>65</v>
      </c>
      <c r="Q7" s="44">
        <f t="shared" si="15"/>
        <v>118.8</v>
      </c>
      <c r="R7" s="45">
        <v>7.7</v>
      </c>
      <c r="S7" s="46">
        <f t="shared" si="16"/>
        <v>15.428571428571427</v>
      </c>
      <c r="T7" s="46">
        <v>15.43</v>
      </c>
      <c r="U7" s="47"/>
      <c r="V7" s="39" t="s">
        <v>66</v>
      </c>
      <c r="W7" s="48">
        <v>42</v>
      </c>
      <c r="X7" s="48">
        <v>32</v>
      </c>
      <c r="Y7" s="48">
        <v>50</v>
      </c>
      <c r="Z7" s="49">
        <v>12.4</v>
      </c>
      <c r="AA7" s="50">
        <v>3</v>
      </c>
      <c r="AB7" s="51">
        <f t="shared" si="1"/>
        <v>6.7199999999999996E-2</v>
      </c>
      <c r="AC7" s="52">
        <f t="shared" si="2"/>
        <v>2901.7857142857147</v>
      </c>
      <c r="AD7" s="53">
        <v>4000</v>
      </c>
      <c r="AE7" s="54">
        <f t="shared" si="3"/>
        <v>1.3784615384615382</v>
      </c>
      <c r="AF7" s="39" t="s">
        <v>83</v>
      </c>
      <c r="AG7" s="55">
        <v>0.22800000000000001</v>
      </c>
      <c r="AH7" s="54">
        <f t="shared" si="4"/>
        <v>3.5177142857142853</v>
      </c>
      <c r="AI7" s="54">
        <f t="shared" si="5"/>
        <v>20.32617582417582</v>
      </c>
      <c r="AJ7" s="56">
        <v>0</v>
      </c>
      <c r="AK7" s="54">
        <f t="shared" si="6"/>
        <v>0</v>
      </c>
      <c r="AL7" s="56">
        <v>0</v>
      </c>
      <c r="AM7" s="54">
        <f t="shared" si="7"/>
        <v>0</v>
      </c>
      <c r="AN7" s="56">
        <v>0</v>
      </c>
      <c r="AO7" s="54">
        <f t="shared" si="8"/>
        <v>0</v>
      </c>
      <c r="AP7" s="54">
        <v>0</v>
      </c>
      <c r="AQ7" s="53">
        <v>0</v>
      </c>
      <c r="AR7" s="56">
        <v>0</v>
      </c>
      <c r="AS7" s="57">
        <f t="shared" si="19"/>
        <v>0</v>
      </c>
      <c r="AT7" s="57">
        <f t="shared" si="17"/>
        <v>0</v>
      </c>
      <c r="AU7" s="58">
        <f t="shared" si="20"/>
        <v>20.32617582417582</v>
      </c>
      <c r="AV7" s="59">
        <f t="shared" si="21"/>
        <v>0</v>
      </c>
      <c r="AW7" s="58">
        <f t="shared" si="22"/>
        <v>20.32617582417582</v>
      </c>
      <c r="AX7" s="60">
        <f t="shared" si="18"/>
        <v>44.9925</v>
      </c>
      <c r="AY7" s="57">
        <v>59.99</v>
      </c>
      <c r="AZ7" s="56">
        <v>0.25</v>
      </c>
      <c r="BA7" s="50">
        <v>312</v>
      </c>
    </row>
    <row r="8" spans="1:53" ht="66.599999999999994" customHeight="1" x14ac:dyDescent="0.25">
      <c r="A8" s="37">
        <v>1</v>
      </c>
      <c r="B8" s="61" t="s">
        <v>105</v>
      </c>
      <c r="C8" s="38" t="s">
        <v>54</v>
      </c>
      <c r="D8" s="39" t="s">
        <v>55</v>
      </c>
      <c r="E8" s="39"/>
      <c r="F8" s="39" t="s">
        <v>56</v>
      </c>
      <c r="G8" s="13" t="s">
        <v>106</v>
      </c>
      <c r="H8" s="39" t="s">
        <v>107</v>
      </c>
      <c r="I8" s="39" t="s">
        <v>108</v>
      </c>
      <c r="J8" s="40" t="s">
        <v>71</v>
      </c>
      <c r="K8" s="39" t="s">
        <v>90</v>
      </c>
      <c r="L8" s="39" t="s">
        <v>91</v>
      </c>
      <c r="M8" s="41" t="s">
        <v>109</v>
      </c>
      <c r="N8" s="42" t="s">
        <v>110</v>
      </c>
      <c r="O8" s="43"/>
      <c r="P8" s="39" t="s">
        <v>65</v>
      </c>
      <c r="Q8" s="44">
        <f t="shared" si="15"/>
        <v>81.7</v>
      </c>
      <c r="R8" s="45">
        <v>7.7</v>
      </c>
      <c r="S8" s="46">
        <f t="shared" ref="S8:S10" si="23">Q8/R8</f>
        <v>10.61038961038961</v>
      </c>
      <c r="T8" s="46">
        <v>10.61</v>
      </c>
      <c r="U8" s="47"/>
      <c r="V8" s="39" t="s">
        <v>66</v>
      </c>
      <c r="W8" s="48">
        <v>42</v>
      </c>
      <c r="X8" s="48">
        <v>32</v>
      </c>
      <c r="Y8" s="48">
        <v>50</v>
      </c>
      <c r="Z8" s="49">
        <v>8.1999999999999993</v>
      </c>
      <c r="AA8" s="50">
        <v>3</v>
      </c>
      <c r="AB8" s="51">
        <f t="shared" si="1"/>
        <v>6.7199999999999996E-2</v>
      </c>
      <c r="AC8" s="52">
        <f t="shared" si="2"/>
        <v>2901.7857142857147</v>
      </c>
      <c r="AD8" s="53">
        <v>4000</v>
      </c>
      <c r="AE8" s="54">
        <f t="shared" si="3"/>
        <v>1.3784615384615382</v>
      </c>
      <c r="AF8" s="39" t="s">
        <v>83</v>
      </c>
      <c r="AG8" s="55">
        <v>0.22800000000000001</v>
      </c>
      <c r="AH8" s="54">
        <f t="shared" si="4"/>
        <v>2.4191688311688311</v>
      </c>
      <c r="AI8" s="54">
        <f t="shared" si="5"/>
        <v>14.407630369630368</v>
      </c>
      <c r="AJ8" s="56">
        <v>0</v>
      </c>
      <c r="AK8" s="54">
        <f t="shared" si="6"/>
        <v>0</v>
      </c>
      <c r="AL8" s="56">
        <v>0</v>
      </c>
      <c r="AM8" s="54">
        <f t="shared" si="7"/>
        <v>0</v>
      </c>
      <c r="AN8" s="56">
        <v>0</v>
      </c>
      <c r="AO8" s="54">
        <f t="shared" si="8"/>
        <v>0</v>
      </c>
      <c r="AP8" s="54">
        <v>0</v>
      </c>
      <c r="AQ8" s="53">
        <v>0</v>
      </c>
      <c r="AR8" s="56">
        <v>0</v>
      </c>
      <c r="AS8" s="57">
        <f>IF(ISERROR(AW8*AR8),"",AW8*AR8)</f>
        <v>0</v>
      </c>
      <c r="AT8" s="57">
        <f t="shared" ref="AT8:AT10" si="24">IF(ISERROR(AK8+AM8+AO8+AP8+AS8),"",AK8+AM8+AO8+AP8+AS8)</f>
        <v>0</v>
      </c>
      <c r="AU8" s="58">
        <f>AI8+AT8</f>
        <v>14.407630369630368</v>
      </c>
      <c r="AV8" s="59">
        <f>IF(ISERROR((AW8-AU8)/AW8),"",(AW8-AU8)/AW8)</f>
        <v>0</v>
      </c>
      <c r="AW8" s="58">
        <f>AI8</f>
        <v>14.407630369630368</v>
      </c>
      <c r="AX8" s="60">
        <f t="shared" ref="AX8:AX10" si="25">IF(ISERROR(AY8*(1-AZ8)),"",AY8*(1-AZ8))</f>
        <v>33.7425</v>
      </c>
      <c r="AY8" s="57">
        <v>44.99</v>
      </c>
      <c r="AZ8" s="56">
        <v>0.25</v>
      </c>
      <c r="BA8" s="50">
        <v>96</v>
      </c>
    </row>
    <row r="9" spans="1:53" ht="66.599999999999994" customHeight="1" x14ac:dyDescent="0.25">
      <c r="A9" s="37">
        <v>2</v>
      </c>
      <c r="B9" s="62"/>
      <c r="C9" s="38" t="s">
        <v>54</v>
      </c>
      <c r="D9" s="39" t="s">
        <v>55</v>
      </c>
      <c r="E9" s="39"/>
      <c r="F9" s="39" t="s">
        <v>56</v>
      </c>
      <c r="G9" s="13" t="s">
        <v>111</v>
      </c>
      <c r="H9" s="39" t="s">
        <v>102</v>
      </c>
      <c r="I9" s="39" t="s">
        <v>78</v>
      </c>
      <c r="J9" s="40" t="s">
        <v>89</v>
      </c>
      <c r="K9" s="39" t="s">
        <v>90</v>
      </c>
      <c r="L9" s="39" t="s">
        <v>73</v>
      </c>
      <c r="M9" s="41" t="s">
        <v>109</v>
      </c>
      <c r="N9" s="42" t="s">
        <v>112</v>
      </c>
      <c r="O9" s="43"/>
      <c r="P9" s="39" t="s">
        <v>65</v>
      </c>
      <c r="Q9" s="44">
        <f t="shared" si="15"/>
        <v>106.6</v>
      </c>
      <c r="R9" s="45">
        <v>7.7</v>
      </c>
      <c r="S9" s="46">
        <f t="shared" si="23"/>
        <v>13.844155844155843</v>
      </c>
      <c r="T9" s="46">
        <v>13.84</v>
      </c>
      <c r="U9" s="47"/>
      <c r="V9" s="39" t="s">
        <v>66</v>
      </c>
      <c r="W9" s="48">
        <v>42</v>
      </c>
      <c r="X9" s="48">
        <v>32</v>
      </c>
      <c r="Y9" s="48">
        <v>50</v>
      </c>
      <c r="Z9" s="49">
        <v>10.9</v>
      </c>
      <c r="AA9" s="50">
        <v>3</v>
      </c>
      <c r="AB9" s="51">
        <f t="shared" si="1"/>
        <v>6.7199999999999996E-2</v>
      </c>
      <c r="AC9" s="52">
        <f t="shared" si="2"/>
        <v>2901.7857142857147</v>
      </c>
      <c r="AD9" s="53">
        <v>4000</v>
      </c>
      <c r="AE9" s="54">
        <f t="shared" si="3"/>
        <v>1.3784615384615382</v>
      </c>
      <c r="AF9" s="39" t="s">
        <v>83</v>
      </c>
      <c r="AG9" s="55">
        <v>0.22800000000000001</v>
      </c>
      <c r="AH9" s="54">
        <f t="shared" si="4"/>
        <v>3.1564675324675324</v>
      </c>
      <c r="AI9" s="54">
        <f t="shared" si="5"/>
        <v>18.37492907092907</v>
      </c>
      <c r="AJ9" s="56">
        <v>0</v>
      </c>
      <c r="AK9" s="54">
        <f t="shared" si="6"/>
        <v>0</v>
      </c>
      <c r="AL9" s="56">
        <v>0</v>
      </c>
      <c r="AM9" s="54">
        <f t="shared" si="7"/>
        <v>0</v>
      </c>
      <c r="AN9" s="56">
        <v>0</v>
      </c>
      <c r="AO9" s="54">
        <f t="shared" si="8"/>
        <v>0</v>
      </c>
      <c r="AP9" s="54">
        <v>0</v>
      </c>
      <c r="AQ9" s="53">
        <v>0</v>
      </c>
      <c r="AR9" s="56">
        <v>0</v>
      </c>
      <c r="AS9" s="57">
        <f t="shared" ref="AS9:AS10" si="26">IF(ISERROR(AW9*AR9),"",AW9*AR9)</f>
        <v>0</v>
      </c>
      <c r="AT9" s="57">
        <f t="shared" si="24"/>
        <v>0</v>
      </c>
      <c r="AU9" s="58">
        <f t="shared" ref="AU9:AU10" si="27">IF(ISERROR(AI9+AT9),"",AI9+AT9)</f>
        <v>18.37492907092907</v>
      </c>
      <c r="AV9" s="59">
        <f t="shared" ref="AV9:AV10" si="28">IF(ISERROR((AW9-AU9)/AW9),"",(AW9-AU9)/AW9)</f>
        <v>0</v>
      </c>
      <c r="AW9" s="58">
        <f t="shared" ref="AW9:AW10" si="29">AI9</f>
        <v>18.37492907092907</v>
      </c>
      <c r="AX9" s="60">
        <f t="shared" si="25"/>
        <v>40.4925</v>
      </c>
      <c r="AY9" s="57">
        <v>53.99</v>
      </c>
      <c r="AZ9" s="56">
        <v>0.25</v>
      </c>
      <c r="BA9" s="50">
        <v>396</v>
      </c>
    </row>
    <row r="10" spans="1:53" ht="66.599999999999994" customHeight="1" x14ac:dyDescent="0.25">
      <c r="A10" s="37">
        <v>3</v>
      </c>
      <c r="B10" s="63"/>
      <c r="C10" s="38" t="s">
        <v>113</v>
      </c>
      <c r="D10" s="39" t="s">
        <v>55</v>
      </c>
      <c r="E10" s="39"/>
      <c r="F10" s="39" t="s">
        <v>56</v>
      </c>
      <c r="G10" s="13" t="s">
        <v>96</v>
      </c>
      <c r="H10" s="39" t="s">
        <v>114</v>
      </c>
      <c r="I10" s="39" t="s">
        <v>115</v>
      </c>
      <c r="J10" s="40" t="s">
        <v>116</v>
      </c>
      <c r="K10" s="39" t="s">
        <v>117</v>
      </c>
      <c r="L10" s="39" t="s">
        <v>118</v>
      </c>
      <c r="M10" s="41" t="s">
        <v>109</v>
      </c>
      <c r="N10" s="42" t="s">
        <v>119</v>
      </c>
      <c r="O10" s="43"/>
      <c r="P10" s="39" t="s">
        <v>65</v>
      </c>
      <c r="Q10" s="44">
        <f t="shared" si="15"/>
        <v>118.8</v>
      </c>
      <c r="R10" s="45">
        <v>7.7</v>
      </c>
      <c r="S10" s="46">
        <f t="shared" si="23"/>
        <v>15.428571428571427</v>
      </c>
      <c r="T10" s="46">
        <v>15.43</v>
      </c>
      <c r="U10" s="47"/>
      <c r="V10" s="39" t="s">
        <v>66</v>
      </c>
      <c r="W10" s="48">
        <v>42</v>
      </c>
      <c r="X10" s="48">
        <v>32</v>
      </c>
      <c r="Y10" s="48">
        <v>50</v>
      </c>
      <c r="Z10" s="49">
        <v>12.4</v>
      </c>
      <c r="AA10" s="50">
        <v>3</v>
      </c>
      <c r="AB10" s="51">
        <f t="shared" si="1"/>
        <v>6.7199999999999996E-2</v>
      </c>
      <c r="AC10" s="52">
        <f t="shared" si="2"/>
        <v>2901.7857142857147</v>
      </c>
      <c r="AD10" s="53">
        <v>4000</v>
      </c>
      <c r="AE10" s="54">
        <f t="shared" si="3"/>
        <v>1.3784615384615382</v>
      </c>
      <c r="AF10" s="39" t="s">
        <v>120</v>
      </c>
      <c r="AG10" s="55">
        <v>0.22800000000000001</v>
      </c>
      <c r="AH10" s="54">
        <f t="shared" si="4"/>
        <v>3.5177142857142853</v>
      </c>
      <c r="AI10" s="54">
        <f t="shared" si="5"/>
        <v>20.32617582417582</v>
      </c>
      <c r="AJ10" s="56">
        <v>0</v>
      </c>
      <c r="AK10" s="54">
        <f t="shared" si="6"/>
        <v>0</v>
      </c>
      <c r="AL10" s="56">
        <v>0</v>
      </c>
      <c r="AM10" s="54">
        <f t="shared" si="7"/>
        <v>0</v>
      </c>
      <c r="AN10" s="56">
        <v>0</v>
      </c>
      <c r="AO10" s="54">
        <f t="shared" si="8"/>
        <v>0</v>
      </c>
      <c r="AP10" s="54">
        <v>0</v>
      </c>
      <c r="AQ10" s="53">
        <v>0</v>
      </c>
      <c r="AR10" s="56">
        <v>0</v>
      </c>
      <c r="AS10" s="57">
        <f t="shared" si="26"/>
        <v>0</v>
      </c>
      <c r="AT10" s="57">
        <f t="shared" si="24"/>
        <v>0</v>
      </c>
      <c r="AU10" s="58">
        <f t="shared" si="27"/>
        <v>20.32617582417582</v>
      </c>
      <c r="AV10" s="59">
        <f t="shared" si="28"/>
        <v>0</v>
      </c>
      <c r="AW10" s="58">
        <f t="shared" si="29"/>
        <v>20.32617582417582</v>
      </c>
      <c r="AX10" s="60">
        <f t="shared" si="25"/>
        <v>44.9925</v>
      </c>
      <c r="AY10" s="57">
        <v>59.99</v>
      </c>
      <c r="AZ10" s="56">
        <v>0.25</v>
      </c>
      <c r="BA10" s="50">
        <v>312</v>
      </c>
    </row>
    <row r="11" spans="1:53" ht="66.599999999999994" customHeight="1" x14ac:dyDescent="0.25">
      <c r="A11" s="37">
        <v>1</v>
      </c>
      <c r="B11" s="61" t="s">
        <v>121</v>
      </c>
      <c r="C11" s="38" t="s">
        <v>122</v>
      </c>
      <c r="D11" s="39" t="s">
        <v>55</v>
      </c>
      <c r="E11" s="39"/>
      <c r="F11" s="39" t="s">
        <v>56</v>
      </c>
      <c r="G11" s="13" t="s">
        <v>111</v>
      </c>
      <c r="H11" s="39" t="s">
        <v>123</v>
      </c>
      <c r="I11" s="39" t="s">
        <v>97</v>
      </c>
      <c r="J11" s="40" t="s">
        <v>124</v>
      </c>
      <c r="K11" s="39" t="s">
        <v>99</v>
      </c>
      <c r="L11" s="39" t="s">
        <v>125</v>
      </c>
      <c r="M11" s="41" t="s">
        <v>63</v>
      </c>
      <c r="N11" s="42" t="s">
        <v>126</v>
      </c>
      <c r="O11" s="43"/>
      <c r="P11" s="39" t="s">
        <v>65</v>
      </c>
      <c r="Q11" s="44">
        <f>'[1]Factory cost-Ekin'!J15</f>
        <v>92.7</v>
      </c>
      <c r="R11" s="45">
        <v>7.7</v>
      </c>
      <c r="S11" s="46">
        <f t="shared" ref="S11:S13" si="30">Q11/R11</f>
        <v>12.038961038961039</v>
      </c>
      <c r="T11" s="46">
        <v>12.04</v>
      </c>
      <c r="U11" s="47"/>
      <c r="V11" s="39" t="s">
        <v>66</v>
      </c>
      <c r="W11" s="48">
        <v>42</v>
      </c>
      <c r="X11" s="48">
        <v>32</v>
      </c>
      <c r="Y11" s="48">
        <v>50</v>
      </c>
      <c r="Z11" s="49">
        <v>8.1999999999999993</v>
      </c>
      <c r="AA11" s="50">
        <v>3</v>
      </c>
      <c r="AB11" s="51">
        <f t="shared" si="1"/>
        <v>6.7199999999999996E-2</v>
      </c>
      <c r="AC11" s="52">
        <f t="shared" si="2"/>
        <v>2901.7857142857147</v>
      </c>
      <c r="AD11" s="53">
        <v>4000</v>
      </c>
      <c r="AE11" s="54">
        <f t="shared" si="3"/>
        <v>1.3784615384615382</v>
      </c>
      <c r="AF11" s="39" t="s">
        <v>127</v>
      </c>
      <c r="AG11" s="55">
        <v>0.22800000000000001</v>
      </c>
      <c r="AH11" s="54">
        <f t="shared" si="4"/>
        <v>2.7448831168831171</v>
      </c>
      <c r="AI11" s="54">
        <f t="shared" si="5"/>
        <v>16.163344655344655</v>
      </c>
      <c r="AJ11" s="56">
        <v>0</v>
      </c>
      <c r="AK11" s="54">
        <f t="shared" si="6"/>
        <v>0</v>
      </c>
      <c r="AL11" s="56">
        <v>0</v>
      </c>
      <c r="AM11" s="54">
        <f t="shared" si="7"/>
        <v>0</v>
      </c>
      <c r="AN11" s="56">
        <v>0</v>
      </c>
      <c r="AO11" s="54">
        <f t="shared" si="8"/>
        <v>0</v>
      </c>
      <c r="AP11" s="54">
        <v>0</v>
      </c>
      <c r="AQ11" s="53">
        <v>0</v>
      </c>
      <c r="AR11" s="56">
        <v>0</v>
      </c>
      <c r="AS11" s="57">
        <f>IF(ISERROR(AW11*AR11),"",AW11*AR11)</f>
        <v>0</v>
      </c>
      <c r="AT11" s="57">
        <f t="shared" ref="AT11:AT13" si="31">IF(ISERROR(AK11+AM11+AO11+AP11+AS11),"",AK11+AM11+AO11+AP11+AS11)</f>
        <v>0</v>
      </c>
      <c r="AU11" s="58">
        <f>AI11+AT11</f>
        <v>16.163344655344655</v>
      </c>
      <c r="AV11" s="59">
        <f>IF(ISERROR((AW11-AU11)/AW11),"",(AW11-AU11)/AW11)</f>
        <v>0</v>
      </c>
      <c r="AW11" s="58">
        <f>AI11</f>
        <v>16.163344655344655</v>
      </c>
      <c r="AX11" s="60">
        <f t="shared" ref="AX11:AX13" si="32">IF(ISERROR(AY11*(1-AZ11)),"",AY11*(1-AZ11))</f>
        <v>33.7425</v>
      </c>
      <c r="AY11" s="57">
        <v>44.99</v>
      </c>
      <c r="AZ11" s="56">
        <v>0.25</v>
      </c>
      <c r="BA11" s="50">
        <v>36</v>
      </c>
    </row>
    <row r="12" spans="1:53" ht="66.599999999999994" customHeight="1" x14ac:dyDescent="0.25">
      <c r="A12" s="37">
        <v>2</v>
      </c>
      <c r="B12" s="62"/>
      <c r="C12" s="38" t="s">
        <v>122</v>
      </c>
      <c r="D12" s="39" t="s">
        <v>55</v>
      </c>
      <c r="E12" s="39"/>
      <c r="F12" s="39" t="s">
        <v>56</v>
      </c>
      <c r="G12" s="13" t="s">
        <v>128</v>
      </c>
      <c r="H12" s="39" t="s">
        <v>129</v>
      </c>
      <c r="I12" s="39" t="s">
        <v>130</v>
      </c>
      <c r="J12" s="40" t="s">
        <v>131</v>
      </c>
      <c r="K12" s="39" t="s">
        <v>132</v>
      </c>
      <c r="L12" s="39" t="s">
        <v>133</v>
      </c>
      <c r="M12" s="41" t="s">
        <v>63</v>
      </c>
      <c r="N12" s="42" t="s">
        <v>134</v>
      </c>
      <c r="O12" s="43"/>
      <c r="P12" s="39" t="s">
        <v>65</v>
      </c>
      <c r="Q12" s="44">
        <f>'[1]Factory cost-Ekin'!J16</f>
        <v>117.6</v>
      </c>
      <c r="R12" s="45">
        <v>7.7</v>
      </c>
      <c r="S12" s="46">
        <f t="shared" si="30"/>
        <v>15.272727272727272</v>
      </c>
      <c r="T12" s="46">
        <v>15.27</v>
      </c>
      <c r="U12" s="47"/>
      <c r="V12" s="39" t="s">
        <v>66</v>
      </c>
      <c r="W12" s="48">
        <v>42</v>
      </c>
      <c r="X12" s="48">
        <v>32</v>
      </c>
      <c r="Y12" s="48">
        <v>50</v>
      </c>
      <c r="Z12" s="49">
        <v>10.9</v>
      </c>
      <c r="AA12" s="50">
        <v>3</v>
      </c>
      <c r="AB12" s="51">
        <f t="shared" si="1"/>
        <v>6.7199999999999996E-2</v>
      </c>
      <c r="AC12" s="52">
        <f t="shared" si="2"/>
        <v>2901.7857142857147</v>
      </c>
      <c r="AD12" s="53">
        <v>4000</v>
      </c>
      <c r="AE12" s="54">
        <f t="shared" si="3"/>
        <v>1.3784615384615382</v>
      </c>
      <c r="AF12" s="39" t="s">
        <v>135</v>
      </c>
      <c r="AG12" s="55">
        <v>0.22800000000000001</v>
      </c>
      <c r="AH12" s="54">
        <f t="shared" si="4"/>
        <v>3.482181818181818</v>
      </c>
      <c r="AI12" s="54">
        <f t="shared" si="5"/>
        <v>20.130643356643358</v>
      </c>
      <c r="AJ12" s="56">
        <v>0</v>
      </c>
      <c r="AK12" s="54">
        <f t="shared" si="6"/>
        <v>0</v>
      </c>
      <c r="AL12" s="56">
        <v>0</v>
      </c>
      <c r="AM12" s="54">
        <f t="shared" si="7"/>
        <v>0</v>
      </c>
      <c r="AN12" s="56">
        <v>0</v>
      </c>
      <c r="AO12" s="54">
        <f t="shared" si="8"/>
        <v>0</v>
      </c>
      <c r="AP12" s="54">
        <v>0</v>
      </c>
      <c r="AQ12" s="53">
        <v>0</v>
      </c>
      <c r="AR12" s="56">
        <v>0</v>
      </c>
      <c r="AS12" s="57">
        <f t="shared" ref="AS12:AS13" si="33">IF(ISERROR(AW12*AR12),"",AW12*AR12)</f>
        <v>0</v>
      </c>
      <c r="AT12" s="57">
        <f t="shared" si="31"/>
        <v>0</v>
      </c>
      <c r="AU12" s="58">
        <f t="shared" ref="AU12:AU13" si="34">IF(ISERROR(AI12+AT12),"",AI12+AT12)</f>
        <v>20.130643356643358</v>
      </c>
      <c r="AV12" s="59">
        <f t="shared" ref="AV12:AV13" si="35">IF(ISERROR((AW12-AU12)/AW12),"",(AW12-AU12)/AW12)</f>
        <v>0</v>
      </c>
      <c r="AW12" s="58">
        <f t="shared" ref="AW12:AW13" si="36">AI12</f>
        <v>20.130643356643358</v>
      </c>
      <c r="AX12" s="60">
        <f t="shared" si="32"/>
        <v>40.4925</v>
      </c>
      <c r="AY12" s="57">
        <v>53.99</v>
      </c>
      <c r="AZ12" s="56">
        <v>0.25</v>
      </c>
      <c r="BA12" s="50">
        <v>117</v>
      </c>
    </row>
    <row r="13" spans="1:53" ht="67.900000000000006" customHeight="1" x14ac:dyDescent="0.25">
      <c r="A13" s="37">
        <v>3</v>
      </c>
      <c r="B13" s="63"/>
      <c r="C13" s="38" t="s">
        <v>136</v>
      </c>
      <c r="D13" s="39" t="s">
        <v>55</v>
      </c>
      <c r="E13" s="39"/>
      <c r="F13" s="39" t="s">
        <v>56</v>
      </c>
      <c r="G13" s="13" t="s">
        <v>137</v>
      </c>
      <c r="H13" s="39" t="s">
        <v>138</v>
      </c>
      <c r="I13" s="39" t="s">
        <v>139</v>
      </c>
      <c r="J13" s="40" t="s">
        <v>140</v>
      </c>
      <c r="K13" s="39" t="s">
        <v>117</v>
      </c>
      <c r="L13" s="39" t="s">
        <v>141</v>
      </c>
      <c r="M13" s="41" t="s">
        <v>63</v>
      </c>
      <c r="N13" s="42" t="s">
        <v>142</v>
      </c>
      <c r="O13" s="43"/>
      <c r="P13" s="39" t="s">
        <v>65</v>
      </c>
      <c r="Q13" s="44">
        <f>'[1]Factory cost-Ekin'!J17</f>
        <v>130.30000000000001</v>
      </c>
      <c r="R13" s="45">
        <v>7.7</v>
      </c>
      <c r="S13" s="46">
        <f t="shared" si="30"/>
        <v>16.922077922077925</v>
      </c>
      <c r="T13" s="46">
        <v>16.920000000000002</v>
      </c>
      <c r="U13" s="47"/>
      <c r="V13" s="39" t="s">
        <v>66</v>
      </c>
      <c r="W13" s="48">
        <v>42</v>
      </c>
      <c r="X13" s="48">
        <v>32</v>
      </c>
      <c r="Y13" s="48">
        <v>50</v>
      </c>
      <c r="Z13" s="49">
        <v>12.4</v>
      </c>
      <c r="AA13" s="50">
        <v>3</v>
      </c>
      <c r="AB13" s="51">
        <f t="shared" si="1"/>
        <v>6.7199999999999996E-2</v>
      </c>
      <c r="AC13" s="52">
        <f t="shared" si="2"/>
        <v>2901.7857142857147</v>
      </c>
      <c r="AD13" s="53">
        <v>4000</v>
      </c>
      <c r="AE13" s="54">
        <f t="shared" si="3"/>
        <v>1.3784615384615382</v>
      </c>
      <c r="AF13" s="39" t="s">
        <v>120</v>
      </c>
      <c r="AG13" s="55">
        <v>0.22800000000000001</v>
      </c>
      <c r="AH13" s="54">
        <f t="shared" si="4"/>
        <v>3.8582337662337669</v>
      </c>
      <c r="AI13" s="54">
        <f t="shared" si="5"/>
        <v>22.156695304695305</v>
      </c>
      <c r="AJ13" s="56">
        <v>0</v>
      </c>
      <c r="AK13" s="54">
        <f t="shared" si="6"/>
        <v>0</v>
      </c>
      <c r="AL13" s="56">
        <v>0</v>
      </c>
      <c r="AM13" s="54">
        <f t="shared" si="7"/>
        <v>0</v>
      </c>
      <c r="AN13" s="56">
        <v>0</v>
      </c>
      <c r="AO13" s="54">
        <f t="shared" si="8"/>
        <v>0</v>
      </c>
      <c r="AP13" s="54">
        <v>0</v>
      </c>
      <c r="AQ13" s="53">
        <v>0</v>
      </c>
      <c r="AR13" s="56">
        <v>0</v>
      </c>
      <c r="AS13" s="57">
        <f t="shared" si="33"/>
        <v>0</v>
      </c>
      <c r="AT13" s="57">
        <f t="shared" si="31"/>
        <v>0</v>
      </c>
      <c r="AU13" s="58">
        <f t="shared" si="34"/>
        <v>22.156695304695305</v>
      </c>
      <c r="AV13" s="59">
        <f t="shared" si="35"/>
        <v>0</v>
      </c>
      <c r="AW13" s="58">
        <f t="shared" si="36"/>
        <v>22.156695304695305</v>
      </c>
      <c r="AX13" s="60">
        <f t="shared" si="32"/>
        <v>44.9925</v>
      </c>
      <c r="AY13" s="57">
        <v>59.99</v>
      </c>
      <c r="AZ13" s="56">
        <v>0.25</v>
      </c>
      <c r="BA13" s="50">
        <v>246</v>
      </c>
    </row>
    <row r="14" spans="1:53" ht="66.599999999999994" customHeight="1" x14ac:dyDescent="0.25">
      <c r="A14" s="37">
        <v>1</v>
      </c>
      <c r="B14" s="61" t="s">
        <v>143</v>
      </c>
      <c r="C14" s="38" t="s">
        <v>113</v>
      </c>
      <c r="D14" s="39" t="s">
        <v>55</v>
      </c>
      <c r="E14" s="39"/>
      <c r="F14" s="39" t="s">
        <v>56</v>
      </c>
      <c r="G14" s="13" t="s">
        <v>106</v>
      </c>
      <c r="H14" s="39" t="s">
        <v>144</v>
      </c>
      <c r="I14" s="39" t="s">
        <v>115</v>
      </c>
      <c r="J14" s="40" t="s">
        <v>145</v>
      </c>
      <c r="K14" s="39" t="s">
        <v>99</v>
      </c>
      <c r="L14" s="39" t="s">
        <v>146</v>
      </c>
      <c r="M14" s="41" t="s">
        <v>92</v>
      </c>
      <c r="N14" s="42" t="s">
        <v>147</v>
      </c>
      <c r="O14" s="43"/>
      <c r="P14" s="39" t="s">
        <v>65</v>
      </c>
      <c r="Q14" s="44">
        <f t="shared" ref="Q14:Q19" si="37">Q11</f>
        <v>92.7</v>
      </c>
      <c r="R14" s="45">
        <v>7.7</v>
      </c>
      <c r="S14" s="46">
        <f t="shared" ref="S14:S16" si="38">Q14/R14</f>
        <v>12.038961038961039</v>
      </c>
      <c r="T14" s="46">
        <v>12.04</v>
      </c>
      <c r="U14" s="47"/>
      <c r="V14" s="39" t="s">
        <v>66</v>
      </c>
      <c r="W14" s="48">
        <v>42</v>
      </c>
      <c r="X14" s="48">
        <v>32</v>
      </c>
      <c r="Y14" s="48">
        <v>50</v>
      </c>
      <c r="Z14" s="49">
        <v>8.1999999999999993</v>
      </c>
      <c r="AA14" s="50">
        <v>3</v>
      </c>
      <c r="AB14" s="51">
        <f t="shared" si="1"/>
        <v>6.7199999999999996E-2</v>
      </c>
      <c r="AC14" s="52">
        <f t="shared" si="2"/>
        <v>2901.7857142857147</v>
      </c>
      <c r="AD14" s="53">
        <v>4000</v>
      </c>
      <c r="AE14" s="54">
        <f t="shared" si="3"/>
        <v>1.3784615384615382</v>
      </c>
      <c r="AF14" s="39" t="s">
        <v>148</v>
      </c>
      <c r="AG14" s="55">
        <v>0.22800000000000001</v>
      </c>
      <c r="AH14" s="54">
        <f t="shared" si="4"/>
        <v>2.7448831168831171</v>
      </c>
      <c r="AI14" s="54">
        <f t="shared" si="5"/>
        <v>16.163344655344655</v>
      </c>
      <c r="AJ14" s="56">
        <v>0</v>
      </c>
      <c r="AK14" s="54">
        <f t="shared" si="6"/>
        <v>0</v>
      </c>
      <c r="AL14" s="56">
        <v>0</v>
      </c>
      <c r="AM14" s="54">
        <f t="shared" si="7"/>
        <v>0</v>
      </c>
      <c r="AN14" s="56">
        <v>0</v>
      </c>
      <c r="AO14" s="54">
        <f t="shared" si="8"/>
        <v>0</v>
      </c>
      <c r="AP14" s="54">
        <v>0</v>
      </c>
      <c r="AQ14" s="53">
        <v>0</v>
      </c>
      <c r="AR14" s="56">
        <v>0</v>
      </c>
      <c r="AS14" s="57">
        <f>IF(ISERROR(AW14*AR14),"",AW14*AR14)</f>
        <v>0</v>
      </c>
      <c r="AT14" s="57">
        <f t="shared" ref="AT14:AT16" si="39">IF(ISERROR(AK14+AM14+AO14+AP14+AS14),"",AK14+AM14+AO14+AP14+AS14)</f>
        <v>0</v>
      </c>
      <c r="AU14" s="58">
        <f>AI14+AT14</f>
        <v>16.163344655344655</v>
      </c>
      <c r="AV14" s="59">
        <f>IF(ISERROR((AW14-AU14)/AW14),"",(AW14-AU14)/AW14)</f>
        <v>0</v>
      </c>
      <c r="AW14" s="58">
        <f>AI14</f>
        <v>16.163344655344655</v>
      </c>
      <c r="AX14" s="60">
        <f t="shared" ref="AX14:AX16" si="40">IF(ISERROR(AY14*(1-AZ14)),"",AY14*(1-AZ14))</f>
        <v>33.7425</v>
      </c>
      <c r="AY14" s="57">
        <v>44.99</v>
      </c>
      <c r="AZ14" s="56">
        <v>0.25</v>
      </c>
      <c r="BA14" s="50">
        <v>36</v>
      </c>
    </row>
    <row r="15" spans="1:53" ht="66.599999999999994" customHeight="1" x14ac:dyDescent="0.25">
      <c r="A15" s="37">
        <v>2</v>
      </c>
      <c r="B15" s="62"/>
      <c r="C15" s="38" t="s">
        <v>113</v>
      </c>
      <c r="D15" s="39" t="s">
        <v>55</v>
      </c>
      <c r="E15" s="39"/>
      <c r="F15" s="39" t="s">
        <v>56</v>
      </c>
      <c r="G15" s="13" t="s">
        <v>128</v>
      </c>
      <c r="H15" s="39" t="s">
        <v>149</v>
      </c>
      <c r="I15" s="39" t="s">
        <v>150</v>
      </c>
      <c r="J15" s="40" t="s">
        <v>151</v>
      </c>
      <c r="K15" s="39" t="s">
        <v>152</v>
      </c>
      <c r="L15" s="39" t="s">
        <v>153</v>
      </c>
      <c r="M15" s="41" t="s">
        <v>92</v>
      </c>
      <c r="N15" s="42" t="s">
        <v>154</v>
      </c>
      <c r="O15" s="43"/>
      <c r="P15" s="39" t="s">
        <v>65</v>
      </c>
      <c r="Q15" s="44">
        <f t="shared" si="37"/>
        <v>117.6</v>
      </c>
      <c r="R15" s="45">
        <v>7.7</v>
      </c>
      <c r="S15" s="46">
        <f t="shared" si="38"/>
        <v>15.272727272727272</v>
      </c>
      <c r="T15" s="46">
        <v>15.27</v>
      </c>
      <c r="U15" s="47"/>
      <c r="V15" s="39" t="s">
        <v>66</v>
      </c>
      <c r="W15" s="48">
        <v>42</v>
      </c>
      <c r="X15" s="48">
        <v>32</v>
      </c>
      <c r="Y15" s="48">
        <v>50</v>
      </c>
      <c r="Z15" s="49">
        <v>10.9</v>
      </c>
      <c r="AA15" s="50">
        <v>3</v>
      </c>
      <c r="AB15" s="51">
        <f t="shared" si="1"/>
        <v>6.7199999999999996E-2</v>
      </c>
      <c r="AC15" s="52">
        <f t="shared" si="2"/>
        <v>2901.7857142857147</v>
      </c>
      <c r="AD15" s="53">
        <v>4000</v>
      </c>
      <c r="AE15" s="54">
        <f t="shared" si="3"/>
        <v>1.3784615384615382</v>
      </c>
      <c r="AF15" s="39" t="s">
        <v>148</v>
      </c>
      <c r="AG15" s="55">
        <v>0.22800000000000001</v>
      </c>
      <c r="AH15" s="54">
        <f t="shared" si="4"/>
        <v>3.482181818181818</v>
      </c>
      <c r="AI15" s="54">
        <f t="shared" si="5"/>
        <v>20.130643356643358</v>
      </c>
      <c r="AJ15" s="56">
        <v>0</v>
      </c>
      <c r="AK15" s="54">
        <f t="shared" si="6"/>
        <v>0</v>
      </c>
      <c r="AL15" s="56">
        <v>0</v>
      </c>
      <c r="AM15" s="54">
        <f t="shared" si="7"/>
        <v>0</v>
      </c>
      <c r="AN15" s="56">
        <v>0</v>
      </c>
      <c r="AO15" s="54">
        <f t="shared" si="8"/>
        <v>0</v>
      </c>
      <c r="AP15" s="54">
        <v>0</v>
      </c>
      <c r="AQ15" s="53">
        <v>0</v>
      </c>
      <c r="AR15" s="56">
        <v>0</v>
      </c>
      <c r="AS15" s="57">
        <f t="shared" ref="AS15:AS16" si="41">IF(ISERROR(AW15*AR15),"",AW15*AR15)</f>
        <v>0</v>
      </c>
      <c r="AT15" s="57">
        <f t="shared" si="39"/>
        <v>0</v>
      </c>
      <c r="AU15" s="58">
        <f t="shared" ref="AU15:AU16" si="42">IF(ISERROR(AI15+AT15),"",AI15+AT15)</f>
        <v>20.130643356643358</v>
      </c>
      <c r="AV15" s="59">
        <f t="shared" ref="AV15:AV16" si="43">IF(ISERROR((AW15-AU15)/AW15),"",(AW15-AU15)/AW15)</f>
        <v>0</v>
      </c>
      <c r="AW15" s="58">
        <f t="shared" ref="AW15:AW16" si="44">AI15</f>
        <v>20.130643356643358</v>
      </c>
      <c r="AX15" s="60">
        <f t="shared" si="40"/>
        <v>40.4925</v>
      </c>
      <c r="AY15" s="57">
        <v>53.99</v>
      </c>
      <c r="AZ15" s="56">
        <v>0.25</v>
      </c>
      <c r="BA15" s="50">
        <v>117</v>
      </c>
    </row>
    <row r="16" spans="1:53" ht="66.599999999999994" customHeight="1" x14ac:dyDescent="0.25">
      <c r="A16" s="37">
        <v>3</v>
      </c>
      <c r="B16" s="63"/>
      <c r="C16" s="38" t="s">
        <v>113</v>
      </c>
      <c r="D16" s="39" t="s">
        <v>55</v>
      </c>
      <c r="E16" s="39"/>
      <c r="F16" s="39" t="s">
        <v>56</v>
      </c>
      <c r="G16" s="13" t="s">
        <v>137</v>
      </c>
      <c r="H16" s="39" t="s">
        <v>155</v>
      </c>
      <c r="I16" s="39" t="s">
        <v>156</v>
      </c>
      <c r="J16" s="40" t="s">
        <v>157</v>
      </c>
      <c r="K16" s="39" t="s">
        <v>61</v>
      </c>
      <c r="L16" s="39" t="s">
        <v>158</v>
      </c>
      <c r="M16" s="41" t="s">
        <v>92</v>
      </c>
      <c r="N16" s="42" t="s">
        <v>159</v>
      </c>
      <c r="O16" s="43"/>
      <c r="P16" s="39" t="s">
        <v>65</v>
      </c>
      <c r="Q16" s="44">
        <f t="shared" si="37"/>
        <v>130.30000000000001</v>
      </c>
      <c r="R16" s="45">
        <v>7.7</v>
      </c>
      <c r="S16" s="46">
        <f t="shared" si="38"/>
        <v>16.922077922077925</v>
      </c>
      <c r="T16" s="46">
        <v>16.920000000000002</v>
      </c>
      <c r="U16" s="47"/>
      <c r="V16" s="39" t="s">
        <v>66</v>
      </c>
      <c r="W16" s="48">
        <v>42</v>
      </c>
      <c r="X16" s="48">
        <v>32</v>
      </c>
      <c r="Y16" s="48">
        <v>50</v>
      </c>
      <c r="Z16" s="49">
        <v>12.4</v>
      </c>
      <c r="AA16" s="50">
        <v>3</v>
      </c>
      <c r="AB16" s="51">
        <f t="shared" si="1"/>
        <v>6.7199999999999996E-2</v>
      </c>
      <c r="AC16" s="52">
        <f t="shared" si="2"/>
        <v>2901.7857142857147</v>
      </c>
      <c r="AD16" s="53">
        <v>4000</v>
      </c>
      <c r="AE16" s="54">
        <f t="shared" si="3"/>
        <v>1.3784615384615382</v>
      </c>
      <c r="AF16" s="39" t="s">
        <v>160</v>
      </c>
      <c r="AG16" s="55">
        <v>0.22800000000000001</v>
      </c>
      <c r="AH16" s="54">
        <f t="shared" si="4"/>
        <v>3.8582337662337669</v>
      </c>
      <c r="AI16" s="54">
        <f t="shared" si="5"/>
        <v>22.156695304695305</v>
      </c>
      <c r="AJ16" s="56">
        <v>0</v>
      </c>
      <c r="AK16" s="54">
        <f t="shared" si="6"/>
        <v>0</v>
      </c>
      <c r="AL16" s="56">
        <v>0</v>
      </c>
      <c r="AM16" s="54">
        <f t="shared" si="7"/>
        <v>0</v>
      </c>
      <c r="AN16" s="56">
        <v>0</v>
      </c>
      <c r="AO16" s="54">
        <f t="shared" si="8"/>
        <v>0</v>
      </c>
      <c r="AP16" s="54">
        <v>0</v>
      </c>
      <c r="AQ16" s="53">
        <v>0</v>
      </c>
      <c r="AR16" s="56">
        <v>0</v>
      </c>
      <c r="AS16" s="57">
        <f t="shared" si="41"/>
        <v>0</v>
      </c>
      <c r="AT16" s="57">
        <f t="shared" si="39"/>
        <v>0</v>
      </c>
      <c r="AU16" s="58">
        <f t="shared" si="42"/>
        <v>22.156695304695305</v>
      </c>
      <c r="AV16" s="59">
        <f t="shared" si="43"/>
        <v>0</v>
      </c>
      <c r="AW16" s="58">
        <f t="shared" si="44"/>
        <v>22.156695304695305</v>
      </c>
      <c r="AX16" s="60">
        <f t="shared" si="40"/>
        <v>44.9925</v>
      </c>
      <c r="AY16" s="57">
        <v>59.99</v>
      </c>
      <c r="AZ16" s="56">
        <v>0.25</v>
      </c>
      <c r="BA16" s="50">
        <v>246</v>
      </c>
    </row>
    <row r="17" spans="1:53" ht="66.599999999999994" customHeight="1" x14ac:dyDescent="0.25">
      <c r="A17" s="37">
        <v>1</v>
      </c>
      <c r="B17" s="61" t="s">
        <v>161</v>
      </c>
      <c r="C17" s="38" t="s">
        <v>68</v>
      </c>
      <c r="D17" s="39" t="s">
        <v>55</v>
      </c>
      <c r="E17" s="39"/>
      <c r="F17" s="39" t="s">
        <v>56</v>
      </c>
      <c r="G17" s="13" t="s">
        <v>162</v>
      </c>
      <c r="H17" s="39" t="s">
        <v>163</v>
      </c>
      <c r="I17" s="39" t="s">
        <v>164</v>
      </c>
      <c r="J17" s="40" t="s">
        <v>151</v>
      </c>
      <c r="K17" s="39" t="s">
        <v>152</v>
      </c>
      <c r="L17" s="39" t="s">
        <v>165</v>
      </c>
      <c r="M17" s="41" t="s">
        <v>109</v>
      </c>
      <c r="N17" s="42" t="s">
        <v>166</v>
      </c>
      <c r="O17" s="43"/>
      <c r="P17" s="39" t="s">
        <v>65</v>
      </c>
      <c r="Q17" s="44">
        <f t="shared" si="37"/>
        <v>92.7</v>
      </c>
      <c r="R17" s="45">
        <v>7.7</v>
      </c>
      <c r="S17" s="46">
        <f t="shared" ref="S17:S19" si="45">Q17/R17</f>
        <v>12.038961038961039</v>
      </c>
      <c r="T17" s="46">
        <v>12.04</v>
      </c>
      <c r="U17" s="47"/>
      <c r="V17" s="39" t="s">
        <v>66</v>
      </c>
      <c r="W17" s="48">
        <v>42</v>
      </c>
      <c r="X17" s="48">
        <v>32</v>
      </c>
      <c r="Y17" s="48">
        <v>50</v>
      </c>
      <c r="Z17" s="49">
        <v>8.1999999999999993</v>
      </c>
      <c r="AA17" s="50">
        <v>3</v>
      </c>
      <c r="AB17" s="51">
        <f t="shared" si="1"/>
        <v>6.7199999999999996E-2</v>
      </c>
      <c r="AC17" s="52">
        <f t="shared" si="2"/>
        <v>2901.7857142857147</v>
      </c>
      <c r="AD17" s="53">
        <v>4000</v>
      </c>
      <c r="AE17" s="54">
        <f t="shared" si="3"/>
        <v>1.3784615384615382</v>
      </c>
      <c r="AF17" s="39" t="s">
        <v>167</v>
      </c>
      <c r="AG17" s="55">
        <v>0.22800000000000001</v>
      </c>
      <c r="AH17" s="54">
        <f t="shared" si="4"/>
        <v>2.7448831168831171</v>
      </c>
      <c r="AI17" s="54">
        <f t="shared" si="5"/>
        <v>16.163344655344655</v>
      </c>
      <c r="AJ17" s="56">
        <v>0</v>
      </c>
      <c r="AK17" s="54">
        <f t="shared" si="6"/>
        <v>0</v>
      </c>
      <c r="AL17" s="56">
        <v>0</v>
      </c>
      <c r="AM17" s="54">
        <f t="shared" si="7"/>
        <v>0</v>
      </c>
      <c r="AN17" s="56">
        <v>0</v>
      </c>
      <c r="AO17" s="54">
        <f t="shared" si="8"/>
        <v>0</v>
      </c>
      <c r="AP17" s="54">
        <v>0</v>
      </c>
      <c r="AQ17" s="53">
        <v>0</v>
      </c>
      <c r="AR17" s="56">
        <v>0</v>
      </c>
      <c r="AS17" s="57">
        <f>IF(ISERROR(AW17*AR17),"",AW17*AR17)</f>
        <v>0</v>
      </c>
      <c r="AT17" s="57">
        <f t="shared" ref="AT17:AT19" si="46">IF(ISERROR(AK17+AM17+AO17+AP17+AS17),"",AK17+AM17+AO17+AP17+AS17)</f>
        <v>0</v>
      </c>
      <c r="AU17" s="58">
        <f>AI17+AT17</f>
        <v>16.163344655344655</v>
      </c>
      <c r="AV17" s="59">
        <f>IF(ISERROR((AW17-AU17)/AW17),"",(AW17-AU17)/AW17)</f>
        <v>0</v>
      </c>
      <c r="AW17" s="58">
        <f>AI17</f>
        <v>16.163344655344655</v>
      </c>
      <c r="AX17" s="60">
        <f t="shared" ref="AX17:AX19" si="47">IF(ISERROR(AY17*(1-AZ17)),"",AY17*(1-AZ17))</f>
        <v>33.7425</v>
      </c>
      <c r="AY17" s="57">
        <v>44.99</v>
      </c>
      <c r="AZ17" s="56">
        <v>0.25</v>
      </c>
      <c r="BA17" s="50">
        <v>36</v>
      </c>
    </row>
    <row r="18" spans="1:53" ht="66.599999999999994" customHeight="1" x14ac:dyDescent="0.25">
      <c r="A18" s="37">
        <v>2</v>
      </c>
      <c r="B18" s="62"/>
      <c r="C18" s="38" t="s">
        <v>122</v>
      </c>
      <c r="D18" s="39" t="s">
        <v>55</v>
      </c>
      <c r="E18" s="39"/>
      <c r="F18" s="39" t="s">
        <v>56</v>
      </c>
      <c r="G18" s="13" t="s">
        <v>137</v>
      </c>
      <c r="H18" s="39" t="s">
        <v>168</v>
      </c>
      <c r="I18" s="39" t="s">
        <v>169</v>
      </c>
      <c r="J18" s="40" t="s">
        <v>170</v>
      </c>
      <c r="K18" s="39" t="s">
        <v>171</v>
      </c>
      <c r="L18" s="39" t="s">
        <v>172</v>
      </c>
      <c r="M18" s="41" t="s">
        <v>109</v>
      </c>
      <c r="N18" s="42" t="s">
        <v>173</v>
      </c>
      <c r="O18" s="43"/>
      <c r="P18" s="39" t="s">
        <v>65</v>
      </c>
      <c r="Q18" s="44">
        <f t="shared" si="37"/>
        <v>117.6</v>
      </c>
      <c r="R18" s="45">
        <v>7.7</v>
      </c>
      <c r="S18" s="46">
        <f t="shared" si="45"/>
        <v>15.272727272727272</v>
      </c>
      <c r="T18" s="46">
        <v>15.27</v>
      </c>
      <c r="U18" s="47"/>
      <c r="V18" s="39" t="s">
        <v>66</v>
      </c>
      <c r="W18" s="48">
        <v>42</v>
      </c>
      <c r="X18" s="48">
        <v>32</v>
      </c>
      <c r="Y18" s="48">
        <v>50</v>
      </c>
      <c r="Z18" s="49">
        <v>10.9</v>
      </c>
      <c r="AA18" s="50">
        <v>3</v>
      </c>
      <c r="AB18" s="51">
        <f t="shared" si="1"/>
        <v>6.7199999999999996E-2</v>
      </c>
      <c r="AC18" s="52">
        <f t="shared" si="2"/>
        <v>2901.7857142857147</v>
      </c>
      <c r="AD18" s="53">
        <v>4000</v>
      </c>
      <c r="AE18" s="54">
        <f t="shared" si="3"/>
        <v>1.3784615384615382</v>
      </c>
      <c r="AF18" s="39" t="s">
        <v>167</v>
      </c>
      <c r="AG18" s="55">
        <v>0.22800000000000001</v>
      </c>
      <c r="AH18" s="54">
        <f t="shared" si="4"/>
        <v>3.482181818181818</v>
      </c>
      <c r="AI18" s="54">
        <f t="shared" si="5"/>
        <v>20.130643356643358</v>
      </c>
      <c r="AJ18" s="56">
        <v>0</v>
      </c>
      <c r="AK18" s="54">
        <f t="shared" si="6"/>
        <v>0</v>
      </c>
      <c r="AL18" s="56">
        <v>0</v>
      </c>
      <c r="AM18" s="54">
        <f t="shared" si="7"/>
        <v>0</v>
      </c>
      <c r="AN18" s="56">
        <v>0</v>
      </c>
      <c r="AO18" s="54">
        <f t="shared" si="8"/>
        <v>0</v>
      </c>
      <c r="AP18" s="54">
        <v>0</v>
      </c>
      <c r="AQ18" s="53">
        <v>0</v>
      </c>
      <c r="AR18" s="56">
        <v>0</v>
      </c>
      <c r="AS18" s="57">
        <f t="shared" ref="AS18:AS19" si="48">IF(ISERROR(AW18*AR18),"",AW18*AR18)</f>
        <v>0</v>
      </c>
      <c r="AT18" s="57">
        <f t="shared" si="46"/>
        <v>0</v>
      </c>
      <c r="AU18" s="58">
        <f t="shared" ref="AU18:AU19" si="49">IF(ISERROR(AI18+AT18),"",AI18+AT18)</f>
        <v>20.130643356643358</v>
      </c>
      <c r="AV18" s="59">
        <f t="shared" ref="AV18:AV19" si="50">IF(ISERROR((AW18-AU18)/AW18),"",(AW18-AU18)/AW18)</f>
        <v>0</v>
      </c>
      <c r="AW18" s="58">
        <f t="shared" ref="AW18:AW19" si="51">AI18</f>
        <v>20.130643356643358</v>
      </c>
      <c r="AX18" s="60">
        <f t="shared" si="47"/>
        <v>40.4925</v>
      </c>
      <c r="AY18" s="57">
        <v>53.99</v>
      </c>
      <c r="AZ18" s="56">
        <v>0.25</v>
      </c>
      <c r="BA18" s="50">
        <v>117</v>
      </c>
    </row>
    <row r="19" spans="1:53" ht="66.599999999999994" customHeight="1" x14ac:dyDescent="0.25">
      <c r="A19" s="37">
        <v>3</v>
      </c>
      <c r="B19" s="63"/>
      <c r="C19" s="38" t="s">
        <v>122</v>
      </c>
      <c r="D19" s="39" t="s">
        <v>55</v>
      </c>
      <c r="E19" s="39"/>
      <c r="F19" s="39" t="s">
        <v>56</v>
      </c>
      <c r="G19" s="13" t="s">
        <v>137</v>
      </c>
      <c r="H19" s="39" t="s">
        <v>168</v>
      </c>
      <c r="I19" s="39" t="s">
        <v>169</v>
      </c>
      <c r="J19" s="40" t="s">
        <v>170</v>
      </c>
      <c r="K19" s="39" t="s">
        <v>171</v>
      </c>
      <c r="L19" s="39" t="s">
        <v>174</v>
      </c>
      <c r="M19" s="41" t="s">
        <v>109</v>
      </c>
      <c r="N19" s="42" t="s">
        <v>175</v>
      </c>
      <c r="O19" s="43"/>
      <c r="P19" s="39" t="s">
        <v>65</v>
      </c>
      <c r="Q19" s="44">
        <f t="shared" si="37"/>
        <v>130.30000000000001</v>
      </c>
      <c r="R19" s="45">
        <v>7.7</v>
      </c>
      <c r="S19" s="46">
        <f t="shared" si="45"/>
        <v>16.922077922077925</v>
      </c>
      <c r="T19" s="46">
        <v>16.920000000000002</v>
      </c>
      <c r="U19" s="47"/>
      <c r="V19" s="39" t="s">
        <v>66</v>
      </c>
      <c r="W19" s="48">
        <v>42</v>
      </c>
      <c r="X19" s="48">
        <v>32</v>
      </c>
      <c r="Y19" s="48">
        <v>50</v>
      </c>
      <c r="Z19" s="49">
        <v>12.4</v>
      </c>
      <c r="AA19" s="50">
        <v>3</v>
      </c>
      <c r="AB19" s="51">
        <f t="shared" si="1"/>
        <v>6.7199999999999996E-2</v>
      </c>
      <c r="AC19" s="52">
        <f t="shared" si="2"/>
        <v>2901.7857142857147</v>
      </c>
      <c r="AD19" s="53">
        <v>4000</v>
      </c>
      <c r="AE19" s="54">
        <f t="shared" si="3"/>
        <v>1.3784615384615382</v>
      </c>
      <c r="AF19" s="39" t="s">
        <v>167</v>
      </c>
      <c r="AG19" s="55">
        <v>0.22800000000000001</v>
      </c>
      <c r="AH19" s="54">
        <f t="shared" si="4"/>
        <v>3.8582337662337669</v>
      </c>
      <c r="AI19" s="54">
        <f t="shared" si="5"/>
        <v>22.156695304695305</v>
      </c>
      <c r="AJ19" s="56">
        <v>0</v>
      </c>
      <c r="AK19" s="54">
        <f t="shared" si="6"/>
        <v>0</v>
      </c>
      <c r="AL19" s="56">
        <v>0</v>
      </c>
      <c r="AM19" s="54">
        <f t="shared" si="7"/>
        <v>0</v>
      </c>
      <c r="AN19" s="56">
        <v>0</v>
      </c>
      <c r="AO19" s="54">
        <f t="shared" si="8"/>
        <v>0</v>
      </c>
      <c r="AP19" s="54">
        <v>0</v>
      </c>
      <c r="AQ19" s="53">
        <v>0</v>
      </c>
      <c r="AR19" s="56">
        <v>0</v>
      </c>
      <c r="AS19" s="57">
        <f t="shared" si="48"/>
        <v>0</v>
      </c>
      <c r="AT19" s="57">
        <f t="shared" si="46"/>
        <v>0</v>
      </c>
      <c r="AU19" s="58">
        <f t="shared" si="49"/>
        <v>22.156695304695305</v>
      </c>
      <c r="AV19" s="59">
        <f t="shared" si="50"/>
        <v>0</v>
      </c>
      <c r="AW19" s="58">
        <f t="shared" si="51"/>
        <v>22.156695304695305</v>
      </c>
      <c r="AX19" s="60">
        <f t="shared" si="47"/>
        <v>44.9925</v>
      </c>
      <c r="AY19" s="57">
        <v>59.99</v>
      </c>
      <c r="AZ19" s="56">
        <v>0.25</v>
      </c>
      <c r="BA19" s="50">
        <v>246</v>
      </c>
    </row>
  </sheetData>
  <sheetProtection insertRows="0" deleteRows="0" sort="0"/>
  <protectedRanges>
    <protectedRange sqref="A20:J183 L20:BA183" name="Range1"/>
    <protectedRange sqref="K20:K181" name="Range1_1"/>
    <protectedRange sqref="A2:A4 B2:C4 A5:C7 A17:C19 A8:C10 A14:C16 Z2:AE19 A11:C13 L2:M19 O2:R19 U2:V19 AG2:AQ19 E2:G19 AY2:BA19" name="Range1_3"/>
    <protectedRange sqref="H2:J19" name="Range1_4_1"/>
    <protectedRange sqref="K2:K19" name="Range1_1_2_1"/>
    <protectedRange sqref="AF2:AF19" name="Range1_2_1"/>
    <protectedRange sqref="D2:D4 D5:D7 D8:D10 D11:D13 D14:D16 D17:D19" name="Range1_6"/>
    <protectedRange sqref="S2:T4 S5:T7 S8:T10 S11:T13 S14:T16 S17:T19" name="Range1_12"/>
    <protectedRange sqref="AR2:AX4 AR5:AX7 AR8:AX10 AR11:AX13 AR14:AX16 AR17:AX19" name="Range1_2"/>
  </protectedRanges>
  <mergeCells count="6">
    <mergeCell ref="B2:B4"/>
    <mergeCell ref="B5:B7"/>
    <mergeCell ref="B8:B10"/>
    <mergeCell ref="B11:B13"/>
    <mergeCell ref="B14:B16"/>
    <mergeCell ref="B17:B19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2026-06-04T14:13:33Z</dcterms:created>
  <dcterms:modified xsi:type="dcterms:W3CDTF">2026-06-04T14:18:12Z</dcterms:modified>
</cp:coreProperties>
</file>