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2944D04-5DFC-4B09-94CF-F28D139B5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" i="5" l="1"/>
  <c r="BB2" i="5"/>
  <c r="AV2" i="5"/>
  <c r="AS2" i="5"/>
  <c r="AQ2" i="5"/>
  <c r="AO2" i="5"/>
  <c r="AM2" i="5"/>
  <c r="AJ2" i="5"/>
  <c r="AC2" i="5"/>
  <c r="AE2" i="5" s="1"/>
  <c r="AG2" i="5" s="1"/>
  <c r="AK2" i="5" l="1"/>
  <c r="AW2" i="5"/>
  <c r="AX2" i="5" s="1"/>
  <c r="BE2" i="5" l="1"/>
  <c r="AY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FOB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FOB Price]*[DA %]</t>
        </r>
      </text>
    </comment>
    <comment ref="AS1" authorId="0" shapeId="0" xr:uid="{8504AB3B-366D-4BD8-A052-0E47C6A99F95}">
      <text>
        <r>
          <rPr>
            <sz val="11"/>
            <rFont val="Calibri"/>
            <family val="2"/>
          </rPr>
          <t>[JLA FOB Price]*[Warehouse Charge %]</t>
        </r>
      </text>
    </comment>
    <comment ref="AV1" authorId="0" shapeId="0" xr:uid="{39051CFD-BDDE-448B-A63D-A445A3D0F147}">
      <text>
        <r>
          <rPr>
            <sz val="11"/>
            <rFont val="Calibri"/>
            <family val="2"/>
          </rPr>
          <t>[JLA FOB Price]*[Load 2 %]</t>
        </r>
      </text>
    </comment>
    <comment ref="AW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X1" authorId="0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6DD85950-DCB1-4A90-8C65-4E6BE3E8CB36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B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<sst xmlns="http://schemas.openxmlformats.org/spreadsheetml/2006/main" count="72" uniqueCount="71">
  <si>
    <t>Brand</t>
  </si>
  <si>
    <t>Package Type</t>
  </si>
  <si>
    <t>Licensor</t>
  </si>
  <si>
    <t>Normal</t>
  </si>
  <si>
    <t>WINDOW PANEL</t>
  </si>
  <si>
    <t>Opacity</t>
  </si>
  <si>
    <t>Sheer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</si>
  <si>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</si>
  <si>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</si>
  <si>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</si>
  <si>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</si>
  <si>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</si>
  <si>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</si>
  <si>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</si>
  <si>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</si>
  <si>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</si>
  <si>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</si>
  <si>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</si>
  <si>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</si>
  <si>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</si>
  <si>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</si>
  <si>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</si>
  <si>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</si>
  <si>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</si>
  <si>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</si>
  <si>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</si>
  <si>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</si>
  <si>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</si>
  <si>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</si>
  <si>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</si>
  <si>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</si>
  <si>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</si>
  <si>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</si>
  <si>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</si>
  <si>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</si>
  <si>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</si>
  <si>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</si>
  <si>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Piece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</si>
  <si>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</si>
  <si>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</si>
  <si>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</si>
  <si>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</si>
  <si>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</si>
  <si>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</si>
  <si>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</si>
  <si>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</si>
  <si>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</si>
  <si>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</si>
  <si>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</si>
  <si>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</si>
  <si>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</si>
  <si>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</si>
  <si>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Customer Item#</t>
  </si>
  <si>
    <t>Total Load $</t>
  </si>
  <si>
    <t>FOB Cost with Load $</t>
  </si>
  <si>
    <t>JLA FOB MU%</t>
  </si>
  <si>
    <t>Load 2</t>
  </si>
  <si>
    <t>Load 2 %</t>
  </si>
  <si>
    <t>Load 2 $</t>
  </si>
  <si>
    <t>Material-Short</t>
  </si>
  <si>
    <t>Additional Customer Item#</t>
  </si>
  <si>
    <t>Additional Customer Price</t>
  </si>
  <si>
    <t/>
  </si>
  <si>
    <t xml:space="preserve">100% polyester </t>
  </si>
  <si>
    <t>1 Window Panel 37"W x 95"L</t>
  </si>
  <si>
    <t>200gsm Boucle Sheer</t>
  </si>
  <si>
    <t>JLA FOB Price Quote (Value)</t>
    <phoneticPr fontId="8" type="noConversion"/>
  </si>
  <si>
    <t>100% polyester , 200gsm Boucle sheer,  Rod pocket</t>
    <phoneticPr fontId="8" type="noConversion"/>
  </si>
  <si>
    <t>Lonsdale</t>
    <phoneticPr fontId="8" type="noConversion"/>
  </si>
  <si>
    <t>Linen</t>
    <phoneticPr fontId="8" type="noConversion"/>
  </si>
  <si>
    <t>WMPR40-0478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</si>
</sst>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%"/>
    <numFmt numFmtId="179" formatCode="0.000"/>
    <numFmt numFmtId="180" formatCode="0.000000"/>
    <numFmt numFmtId="181" formatCode="0.00_ "/>
    <numFmt numFmtId="182" formatCode="0.0_ 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" xfId="4" applyFont="1" applyFill="1" applyBorder="1" applyAlignment="1">
      <alignment horizontal="center" wrapText="1"/>
    </xf>
    <xf numFmtId="176" fontId="2" fillId="9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6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6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6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10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5" fillId="5" borderId="1" xfId="1" applyNumberFormat="1" applyFont="1" applyFill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2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3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5" fillId="0" borderId="1" xfId="1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179" fontId="0" fillId="0" borderId="0" xfId="0" applyNumberFormat="1" applyAlignment="1">
      <alignment wrapText="1"/>
    </xf>
    <xf numFmtId="179" fontId="7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6" fontId="5" fillId="3" borderId="2" xfId="1" applyNumberFormat="1" applyFon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81" fontId="0" fillId="0" borderId="0" xfId="0" applyNumberFormat="1" applyAlignment="1">
      <alignment horizontal="center" wrapText="1"/>
    </xf>
    <xf numFmtId="182" fontId="0" fillId="0" borderId="0" xfId="0" applyNumberFormat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3" fillId="6" borderId="1" xfId="0" applyFont="1" applyFill="1" applyBorder="1"/>
    <xf numFmtId="0" fontId="4" fillId="3" borderId="1" xfId="0" applyFont="1" applyFill="1" applyBorder="1"/>
  </cellXfs>
  <cellStyles count="7">
    <cellStyle name="Normal 2" xfId="4" xr:uid="{7F3EE6FB-27E7-4926-8C27-32440E12F103}"/>
    <cellStyle name="Normal 2 18 2" xfId="1" xr:uid="{1BA08453-9F65-454B-A4A0-7177E70831F2}"/>
    <cellStyle name="Normal 6 14" xfId="6" xr:uid="{5E02BC6E-DAAA-4D6E-BA77-A9895B987BA3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V2"/>
  <sheetViews>
    <sheetView tabSelected="1" topLeftCell="I1" workbookViewId="0">
      <selection activeCell="N10" sqref="N10"/>
    </sheetView>
  </sheetViews>
  <sheetFormatPr defaultColWidth="9.140625" defaultRowHeight="15"/>
  <cols>
    <col min="1" max="1" width="9.140625" style="2"/>
    <col min="2" max="2" width="10.140625" style="3" customWidth="1"/>
    <col min="3" max="3" width="13.85546875" style="2" customWidth="1"/>
    <col min="4" max="4" width="8.42578125" style="2" customWidth="1"/>
    <col min="5" max="5" width="7.85546875" style="2" customWidth="1"/>
    <col min="6" max="6" width="9.140625" style="2" customWidth="1"/>
    <col min="7" max="7" width="19.140625" style="2" customWidth="1"/>
    <col min="8" max="8" width="20.28515625" style="2" customWidth="1"/>
    <col min="9" max="9" width="43.85546875" style="2" customWidth="1"/>
    <col min="10" max="10" width="27.140625" style="2" customWidth="1"/>
    <col min="11" max="11" width="17.140625" style="2" customWidth="1"/>
    <col min="12" max="12" width="34.28515625" style="48" customWidth="1"/>
    <col min="13" max="13" width="13.85546875" style="2" customWidth="1"/>
    <col min="14" max="14" width="44.140625" style="2" customWidth="1"/>
    <col min="15" max="15" width="15.7109375" style="2" customWidth="1"/>
    <col min="16" max="16" width="14" style="3" customWidth="1"/>
    <col min="17" max="17" width="15" style="3" customWidth="1"/>
    <col min="18" max="18" width="10.7109375" style="2" customWidth="1"/>
    <col min="19" max="19" width="10.5703125" style="2" customWidth="1"/>
    <col min="20" max="20" width="8.85546875" style="2" hidden="1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3" customWidth="1"/>
    <col min="25" max="25" width="13.140625" style="33" customWidth="1"/>
    <col min="26" max="26" width="11.140625" style="33" customWidth="1"/>
    <col min="27" max="27" width="12.85546875" style="52" customWidth="1"/>
    <col min="28" max="28" width="9.42578125" style="53" customWidth="1"/>
    <col min="29" max="29" width="13" style="46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8.1406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12.5703125" style="7" customWidth="1"/>
    <col min="41" max="41" width="8.5703125" style="6" customWidth="1"/>
    <col min="42" max="42" width="11.5703125" style="7" customWidth="1"/>
    <col min="43" max="43" width="10.85546875" style="6" customWidth="1"/>
    <col min="44" max="44" width="11.5703125" style="7" customWidth="1"/>
    <col min="45" max="46" width="10.85546875" style="6" customWidth="1"/>
    <col min="47" max="47" width="8.28515625" style="7" customWidth="1"/>
    <col min="48" max="48" width="10.85546875" style="6" customWidth="1"/>
    <col min="49" max="49" width="9.5703125" style="6" customWidth="1"/>
    <col min="50" max="50" width="11.85546875" style="6" customWidth="1"/>
    <col min="51" max="51" width="11.140625" style="7" customWidth="1"/>
    <col min="52" max="52" width="11.42578125" style="6" customWidth="1"/>
    <col min="53" max="53" width="10" style="6" customWidth="1"/>
    <col min="54" max="54" width="12.140625" style="7" customWidth="1"/>
    <col min="55" max="55" width="10.140625" style="6" customWidth="1"/>
    <col min="56" max="56" width="12.140625" style="5" customWidth="1"/>
    <col min="57" max="58" width="12.140625" style="6" customWidth="1"/>
    <col min="59" max="59" width="9.140625" style="2"/>
    <col min="60" max="60" width="12.5703125" style="2" bestFit="1" customWidth="1"/>
    <col min="61" max="69" width="9.140625" style="2"/>
    <col min="70" max="70" width="12.5703125" style="2" bestFit="1" customWidth="1"/>
    <col min="71" max="16384" width="9.140625" style="2"/>
  </cols>
  <sheetData>
    <row r="1" spans="1:74" ht="63.6" customHeight="1">
      <c r="A1" s="32" t="s">
        <v>38</v>
      </c>
      <c r="B1" s="8" t="s">
        <v>7</v>
      </c>
      <c r="C1" s="8" t="s">
        <v>8</v>
      </c>
      <c r="D1" s="9" t="s">
        <v>9</v>
      </c>
      <c r="E1" s="10" t="s">
        <v>0</v>
      </c>
      <c r="F1" s="10" t="s">
        <v>2</v>
      </c>
      <c r="G1" s="11" t="s">
        <v>10</v>
      </c>
      <c r="H1" s="9" t="s">
        <v>11</v>
      </c>
      <c r="I1" s="12" t="s">
        <v>12</v>
      </c>
      <c r="J1" s="13" t="s">
        <v>13</v>
      </c>
      <c r="K1" s="12" t="s">
        <v>14</v>
      </c>
      <c r="L1" s="13" t="s">
        <v>59</v>
      </c>
      <c r="M1" s="9" t="s">
        <v>5</v>
      </c>
      <c r="N1" s="12" t="s">
        <v>15</v>
      </c>
      <c r="O1" s="12" t="s">
        <v>16</v>
      </c>
      <c r="P1" s="9" t="s">
        <v>17</v>
      </c>
      <c r="Q1" s="9" t="s">
        <v>18</v>
      </c>
      <c r="R1" s="9" t="s">
        <v>52</v>
      </c>
      <c r="S1" s="9" t="s">
        <v>60</v>
      </c>
      <c r="T1" s="13" t="s">
        <v>19</v>
      </c>
      <c r="U1" s="36" t="s">
        <v>43</v>
      </c>
      <c r="V1" s="14" t="s">
        <v>20</v>
      </c>
      <c r="W1" s="15" t="s">
        <v>1</v>
      </c>
      <c r="X1" s="34" t="s">
        <v>21</v>
      </c>
      <c r="Y1" s="34" t="s">
        <v>22</v>
      </c>
      <c r="Z1" s="34" t="s">
        <v>23</v>
      </c>
      <c r="AA1" s="16" t="s">
        <v>24</v>
      </c>
      <c r="AB1" s="17" t="s">
        <v>25</v>
      </c>
      <c r="AC1" s="47" t="s">
        <v>26</v>
      </c>
      <c r="AD1" s="37" t="s">
        <v>44</v>
      </c>
      <c r="AE1" s="18" t="s">
        <v>27</v>
      </c>
      <c r="AF1" s="8" t="s">
        <v>28</v>
      </c>
      <c r="AG1" s="19" t="s">
        <v>29</v>
      </c>
      <c r="AH1" s="8" t="s">
        <v>30</v>
      </c>
      <c r="AI1" s="20" t="s">
        <v>31</v>
      </c>
      <c r="AJ1" s="19" t="s">
        <v>32</v>
      </c>
      <c r="AK1" s="19" t="s">
        <v>33</v>
      </c>
      <c r="AL1" s="20" t="s">
        <v>39</v>
      </c>
      <c r="AM1" s="19" t="s">
        <v>40</v>
      </c>
      <c r="AN1" s="20" t="s">
        <v>41</v>
      </c>
      <c r="AO1" s="19" t="s">
        <v>42</v>
      </c>
      <c r="AP1" s="20" t="s">
        <v>50</v>
      </c>
      <c r="AQ1" s="19" t="s">
        <v>51</v>
      </c>
      <c r="AR1" s="20" t="s">
        <v>34</v>
      </c>
      <c r="AS1" s="19" t="s">
        <v>35</v>
      </c>
      <c r="AT1" s="44" t="s">
        <v>56</v>
      </c>
      <c r="AU1" s="20" t="s">
        <v>57</v>
      </c>
      <c r="AV1" s="19" t="s">
        <v>58</v>
      </c>
      <c r="AW1" s="19" t="s">
        <v>53</v>
      </c>
      <c r="AX1" s="21" t="s">
        <v>54</v>
      </c>
      <c r="AY1" s="22" t="s">
        <v>55</v>
      </c>
      <c r="AZ1" s="39" t="s">
        <v>66</v>
      </c>
      <c r="BA1" s="23" t="s">
        <v>36</v>
      </c>
      <c r="BB1" s="22" t="s">
        <v>45</v>
      </c>
      <c r="BC1" s="49" t="s">
        <v>61</v>
      </c>
      <c r="BD1" s="17" t="s">
        <v>46</v>
      </c>
      <c r="BE1" s="19" t="s">
        <v>47</v>
      </c>
      <c r="BF1" s="19" t="s">
        <v>48</v>
      </c>
    </row>
    <row r="2" spans="1:74" ht="46.5" customHeight="1">
      <c r="A2" s="25"/>
      <c r="B2" s="24">
        <v>4</v>
      </c>
      <c r="C2" s="25"/>
      <c r="D2" s="25"/>
      <c r="E2" s="1" t="s">
        <v>62</v>
      </c>
      <c r="F2" s="1"/>
      <c r="G2" s="1" t="s">
        <v>4</v>
      </c>
      <c r="H2" s="41" t="s">
        <v>68</v>
      </c>
      <c r="I2" s="51" t="s">
        <v>67</v>
      </c>
      <c r="J2" s="41" t="s">
        <v>65</v>
      </c>
      <c r="K2" s="1" t="s">
        <v>63</v>
      </c>
      <c r="L2" s="1" t="s">
        <v>63</v>
      </c>
      <c r="M2" s="1" t="s">
        <v>6</v>
      </c>
      <c r="N2" s="1" t="s">
        <v>64</v>
      </c>
      <c r="O2" s="58" t="s">
        <v>69</v>
      </c>
      <c r="P2" s="59" t="s">
        <v>70</v>
      </c>
      <c r="Q2" s="57"/>
      <c r="R2" s="1"/>
      <c r="S2" s="25"/>
      <c r="T2" s="25" t="s">
        <v>37</v>
      </c>
      <c r="U2" s="31">
        <v>3.66</v>
      </c>
      <c r="V2" s="26">
        <v>3.85</v>
      </c>
      <c r="W2" s="25" t="s">
        <v>3</v>
      </c>
      <c r="X2" s="35">
        <v>31</v>
      </c>
      <c r="Y2" s="35">
        <v>23</v>
      </c>
      <c r="Z2" s="35">
        <v>28</v>
      </c>
      <c r="AA2" s="24">
        <v>2</v>
      </c>
      <c r="AB2" s="54">
        <v>4</v>
      </c>
      <c r="AC2" s="50">
        <f t="shared" ref="AC2" si="0">IF(X2="","",X2*Y2*Z2/1000000)</f>
        <v>1.9963999999999999E-2</v>
      </c>
      <c r="AD2" s="38">
        <v>56</v>
      </c>
      <c r="AE2" s="27">
        <f t="shared" ref="AE2" si="1">IF(AB2="","",AD2/AC2*AB2)</f>
        <v>11220</v>
      </c>
      <c r="AF2" s="25">
        <v>3800</v>
      </c>
      <c r="AG2" s="28">
        <f t="shared" ref="AG2" si="2">IF(ISERROR(AF2/AE2),"",AF2/AE2)</f>
        <v>0.34</v>
      </c>
      <c r="AH2" s="1" t="s">
        <v>49</v>
      </c>
      <c r="AI2" s="42">
        <v>0.28799999999999998</v>
      </c>
      <c r="AJ2" s="28">
        <f t="shared" ref="AJ2" si="3">IF(ISERROR(V2*AI2),"",V2*AI2)</f>
        <v>1.1100000000000001</v>
      </c>
      <c r="AK2" s="28">
        <f t="shared" ref="AK2" si="4">IF(ISERROR(V2+AG2+AJ2),"",V2+AG2+AJ2)</f>
        <v>5.3</v>
      </c>
      <c r="AL2" s="29"/>
      <c r="AM2" s="28">
        <f t="shared" ref="AM2" si="5">IF(ISERROR(AZ2*AL2),"",AZ2*AL2)</f>
        <v>0</v>
      </c>
      <c r="AN2" s="29">
        <v>0</v>
      </c>
      <c r="AO2" s="28">
        <f t="shared" ref="AO2" si="6">IF(ISERROR(V2*AN2),"",V2*AN2)</f>
        <v>0</v>
      </c>
      <c r="AP2" s="29">
        <v>0</v>
      </c>
      <c r="AQ2" s="28">
        <f t="shared" ref="AQ2" si="7">IF(ISERROR(AZ2*AP2),"",AZ2*AP2)</f>
        <v>0</v>
      </c>
      <c r="AR2" s="29">
        <v>0.08</v>
      </c>
      <c r="AS2" s="28">
        <f t="shared" ref="AS2" si="8">IF(ISERROR(AZ2*AR2),"",AZ2*AR2)</f>
        <v>0.64</v>
      </c>
      <c r="AT2" s="45"/>
      <c r="AU2" s="29">
        <v>0</v>
      </c>
      <c r="AV2" s="28">
        <f t="shared" ref="AV2" si="9">IF(ISERROR(AZ2*AU2),"",AZ2*AU2)</f>
        <v>0</v>
      </c>
      <c r="AW2" s="28">
        <f t="shared" ref="AW2" si="10">IF(ISERROR(AM2+AO2+AQ2+AS2+AV2),"",AM2+AO2+AQ2+AS2+AV2)</f>
        <v>0.64</v>
      </c>
      <c r="AX2" s="28">
        <f t="shared" ref="AX2" si="11">IF(ISERROR(AK2+AW2),"",AK2+AW2)</f>
        <v>5.94</v>
      </c>
      <c r="AY2" s="30">
        <f t="shared" ref="AY2" si="12">IF(ISERROR((AZ2-AX2)/AZ2),"",(AZ2-AX2)/AZ2)</f>
        <v>0.25280000000000002</v>
      </c>
      <c r="AZ2" s="31">
        <v>7.95</v>
      </c>
      <c r="BA2" s="31">
        <v>0</v>
      </c>
      <c r="BB2" s="30" t="str">
        <f t="shared" ref="BB2" si="13">IF(ISERROR((BA2-AZ2)/BA2),"",(BA2-AZ2)/BA2)</f>
        <v/>
      </c>
      <c r="BC2" s="31"/>
      <c r="BD2" s="43"/>
      <c r="BE2" s="40">
        <f t="shared" ref="BE2" si="14">IF(ISERROR(AX2*BD2),"",AX2*BD2)</f>
        <v>0</v>
      </c>
      <c r="BF2" s="40">
        <f t="shared" ref="BF2" si="15">IF(ISERROR(AZ2*BD2),"",AZ2*BD2)</f>
        <v>0</v>
      </c>
      <c r="BH2" s="55"/>
      <c r="BI2" s="55"/>
      <c r="BJ2" s="55"/>
      <c r="BK2" s="55"/>
      <c r="BL2" s="55"/>
      <c r="BM2" s="55"/>
      <c r="BN2" s="55"/>
      <c r="BO2" s="56"/>
      <c r="BP2" s="56"/>
      <c r="BQ2" s="3"/>
      <c r="BR2" s="55"/>
      <c r="BS2" s="55"/>
      <c r="BT2" s="55"/>
      <c r="BU2" s="55"/>
      <c r="BV2" s="3"/>
    </row>
  </sheetData>
  <sheetProtection insertRows="0" deleteRows="0" sort="0"/>
  <protectedRanges>
    <protectedRange sqref="AZ1 B2:O2 B3:K230 M3:R230 BD2:BF230 T2:AC230 AE2:BB230 Q2:R2" name="Range1"/>
    <protectedRange sqref="AD2:AD230" name="Range1_1"/>
    <protectedRange sqref="L3:L242" name="Range1_1_1"/>
    <protectedRange sqref="S2:S237" name="Range1_3"/>
    <protectedRange sqref="BC2:BC237" name="Range1_4"/>
    <protectedRange sqref="P2" name="Range1_11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#REF!</xm:f>
          </x14:formula1>
          <xm:sqref>E2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T2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W2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2026-06-23T00:56:48Z</dcterms:modified>
</cp:coreProperties>
</file>