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T2" i="1" l="1"/>
  <c r="AI2" i="1" s="1"/>
  <c r="T3" i="1"/>
  <c r="AI3" i="1" s="1"/>
  <c r="T4" i="1"/>
  <c r="AI4" i="1" s="1"/>
  <c r="T5" i="1"/>
  <c r="AI5" i="1" s="1"/>
  <c r="T6" i="1"/>
  <c r="AI6" i="1" s="1"/>
  <c r="T7" i="1"/>
  <c r="AI7" i="1" s="1"/>
  <c r="AW3" i="1" l="1"/>
  <c r="AW6" i="1"/>
  <c r="AW2" i="1"/>
  <c r="AW5" i="1"/>
  <c r="AW7" i="1"/>
  <c r="AW4" i="1"/>
  <c r="AK5" i="1" l="1"/>
  <c r="AS5" i="1"/>
  <c r="AO5" i="1"/>
  <c r="AM5" i="1"/>
  <c r="AM6" i="1"/>
  <c r="AK6" i="1"/>
  <c r="AS6" i="1"/>
  <c r="AO6" i="1"/>
  <c r="AS3" i="1"/>
  <c r="AO3" i="1"/>
  <c r="AM3" i="1"/>
  <c r="AK3" i="1"/>
  <c r="AT3" i="1" s="1"/>
  <c r="AU3" i="1" s="1"/>
  <c r="AV3" i="1" s="1"/>
  <c r="AK4" i="1"/>
  <c r="AS4" i="1"/>
  <c r="AO4" i="1"/>
  <c r="AM4" i="1"/>
  <c r="AM7" i="1"/>
  <c r="AK7" i="1"/>
  <c r="AS7" i="1"/>
  <c r="AO7" i="1"/>
  <c r="AK2" i="1"/>
  <c r="AS2" i="1"/>
  <c r="AO2" i="1"/>
  <c r="AM2" i="1"/>
  <c r="AT2" i="1" l="1"/>
  <c r="AU2" i="1" s="1"/>
  <c r="AV2" i="1" s="1"/>
  <c r="AT4" i="1"/>
  <c r="AU4" i="1" s="1"/>
  <c r="AV4" i="1" s="1"/>
  <c r="AT5" i="1"/>
  <c r="AU5" i="1" s="1"/>
  <c r="AV5" i="1" s="1"/>
  <c r="AT6" i="1"/>
  <c r="AU6" i="1" s="1"/>
  <c r="AV6" i="1" s="1"/>
  <c r="AT7" i="1"/>
  <c r="AU7" i="1" s="1"/>
  <c r="AV7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<sst xmlns="http://schemas.openxmlformats.org/spreadsheetml/2006/main" count="131" uniqueCount="104">
  <si>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</si>
  <si>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</si>
  <si>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</si>
  <si>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</si>
  <si>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</si>
  <si>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</si>
  <si>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</si>
  <si>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</si>
  <si>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</si>
  <si>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</si>
  <si>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</si>
  <si>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</si>
  <si>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</si>
  <si>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</si>
  <si>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</si>
  <si>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</si>
  <si>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</si>
  <si>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</si>
  <si>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</si>
  <si>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</si>
  <si>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</si>
  <si>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</si>
  <si>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</si>
  <si>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</si>
  <si>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</si>
  <si>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</si>
  <si>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</si>
  <si>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</si>
  <si>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</si>
  <si>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</si>
  <si>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</si>
  <si>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</si>
  <si>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</si>
  <si>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</si>
  <si>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</si>
  <si>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</si>
  <si>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</si>
  <si>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</si>
  <si>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</si>
  <si>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</si>
  <si>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</si>
  <si>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</si>
  <si>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</si>
  <si>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</si>
  <si>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</si>
  <si>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</si>
  <si>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</si>
  <si>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</si>
  <si>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</si>
  <si>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</si>
  <si>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</si>
  <si>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</si>
  <si>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</si>
  <si>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</si>
  <si>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</si>
  <si>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Raina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</si>
  <si>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</si>
  <si>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Face/Back:100% polyester;Filling: 100% polyester</t>
    <phoneticPr fontId="9" type="noConversion"/>
  </si>
  <si>
    <t>Piece</t>
  </si>
  <si>
    <t>Compressed/Knocked Down</t>
  </si>
  <si>
    <t>9404.40.9022</t>
    <phoneticPr fontId="9" type="noConversion"/>
  </si>
  <si>
    <t>Face/Back:100% polyester;Filling: 100% polyester</t>
    <phoneticPr fontId="9" type="noConversion"/>
  </si>
  <si>
    <t>Raina</t>
    <phoneticPr fontId="9" type="noConversion"/>
  </si>
  <si>
    <t>100% Polyester Brushed Microfiber Printed 3pcs Comforter Set</t>
    <phoneticPr fontId="9" type="noConversion"/>
  </si>
  <si>
    <t>3pcs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</si>
  <si>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</si>
  <si>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Raina</t>
    <phoneticPr fontId="9" type="noConversion"/>
  </si>
  <si>
    <t>100% Polyester Brushed Microfiber Printed 4pcs Comforter Set</t>
    <phoneticPr fontId="9" type="noConversion"/>
  </si>
  <si>
    <t>4pcs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</si>
  <si>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</si>
  <si>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 xml:space="preserve">Twin/Twin XL
1 Comforter 68"Wx90"L
1 Sham 20"W x 26"L+1“H
1 Dec Pillow 12"W x 16"L </t>
    <phoneticPr fontId="9" type="noConversion"/>
  </si>
  <si>
    <t>Blush</t>
    <phoneticPr fontId="9" type="noConversion"/>
  </si>
  <si>
    <t>RH10-1231</t>
  </si>
  <si>
    <t>Raina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</si>
  <si>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</si>
  <si>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Face/Back:100% polyester;Filling: 100% polyester</t>
    <phoneticPr fontId="9" type="noConversion"/>
  </si>
  <si>
    <t xml:space="preserve">Full/Queen
1 Comforter 90"Wx90"L
2 Sham 20"W x 26"L+1“H(2)
1 Dec Pillow 12"W x 16"L </t>
    <phoneticPr fontId="9" type="noConversion"/>
  </si>
  <si>
    <t>Blush</t>
    <phoneticPr fontId="9" type="noConversion"/>
  </si>
  <si>
    <t>RH10-1232</t>
  </si>
  <si>
    <t>100% Polyester Brushed Microfiber Printed 4pcs Comforter Set</t>
    <phoneticPr fontId="9" type="noConversion"/>
  </si>
  <si>
    <t>4pcs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</si>
  <si>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</si>
  <si>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Face/Back:100% polyester;Filling: 100% polyester</t>
    <phoneticPr fontId="9" type="noConversion"/>
  </si>
  <si>
    <t xml:space="preserve">King/Cal King
1 Comforter 104"Wx90"L
2 Sham 20"W x 36"L+1"H(2)
1 Dec Pillow 12"W x 16"L </t>
    <phoneticPr fontId="9" type="noConversion"/>
  </si>
  <si>
    <t>Blush</t>
    <phoneticPr fontId="9" type="noConversion"/>
  </si>
  <si>
    <t>RH10-1233</t>
  </si>
  <si>
    <t>9404.40.9022</t>
    <phoneticPr fontId="9" type="noConversion"/>
  </si>
  <si>
    <t>100% Polyester Brushed Microfiber Printed 3pcs Comforter Set</t>
    <phoneticPr fontId="9" type="noConversion"/>
  </si>
  <si>
    <t>3pcs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</si>
  <si>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</si>
  <si>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 xml:space="preserve">Twin/Twin XL
1 Comforter 68"Wx90"L
1 Sham 20"W x 26"L+1“H
1 Dec Pillow 12"W x 16"L </t>
    <phoneticPr fontId="9" type="noConversion"/>
  </si>
  <si>
    <t>Navy</t>
    <phoneticPr fontId="9" type="noConversion"/>
  </si>
  <si>
    <t>RH10-1234</t>
    <phoneticPr fontId="9" type="noConversion"/>
  </si>
  <si>
    <t>9404.40.9022</t>
    <phoneticPr fontId="9" type="noConversion"/>
  </si>
  <si>
    <t>100% Polyester Brushed Microfiber Printed 4pcs Comforter Set</t>
    <phoneticPr fontId="9" type="noConversion"/>
  </si>
  <si>
    <t>4pcs Comforter Set</t>
    <phoneticPr fontId="9" type="noConversion"/>
  </si>
  <si>
    <t xml:space="preserve">Full/Queen
1 Comforter 90"Wx90"L
2 Sham 20"W x 26"L+1“H(2)
1 Dec Pillow 12"W x 16"L </t>
    <phoneticPr fontId="9" type="noConversion"/>
  </si>
  <si>
    <t>Navy</t>
    <phoneticPr fontId="9" type="noConversion"/>
  </si>
  <si>
    <t>RH10-1235</t>
  </si>
  <si>
    <t>100% Polyester Brushed Microfiber Printed 4pcs Comforter Set</t>
    <phoneticPr fontId="9" type="noConversion"/>
  </si>
  <si>
    <t xml:space="preserve">King/Cal King
1 Comforter 104"Wx90"L
2 Sham 20"W x 36"L+1"H(2)
1 Dec Pillow 12"W x 16"L </t>
    <phoneticPr fontId="9" type="noConversion"/>
  </si>
  <si>
    <t>Navy</t>
    <phoneticPr fontId="9" type="noConversion"/>
  </si>
  <si>
    <t>RH10-1236</t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</si>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</sst>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0;[Red]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6" fontId="0" fillId="5" borderId="2" xfId="0" applyFill="1" applyBorder="1" applyAlignment="1">
      <alignment wrapText="1"/>
    </xf>
    <xf numFmtId="177" fontId="1" fillId="5" borderId="2" xfId="1" applyNumberFormat="1" applyFill="1" applyBorder="1" applyAlignment="1">
      <alignment horizontal="center" wrapText="1"/>
    </xf>
    <xf numFmtId="176" fontId="1" fillId="5" borderId="1" xfId="1" applyFill="1" applyBorder="1" applyAlignment="1">
      <alignment horizontal="center" wrapText="1"/>
    </xf>
    <xf numFmtId="176" fontId="1" fillId="5" borderId="2" xfId="1" applyFill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0" fillId="5" borderId="2" xfId="1" applyFont="1" applyFill="1" applyBorder="1" applyAlignment="1">
      <alignment wrapText="1"/>
    </xf>
    <xf numFmtId="176" fontId="6" fillId="3" borderId="2" xfId="0" applyFont="1" applyFill="1" applyBorder="1"/>
    <xf numFmtId="2" fontId="1" fillId="5" borderId="2" xfId="1" applyNumberForma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2" fontId="3" fillId="7" borderId="2" xfId="1" applyNumberFormat="1" applyFont="1" applyFill="1" applyBorder="1" applyAlignment="1">
      <alignment horizontal="center" wrapText="1"/>
    </xf>
    <xf numFmtId="179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3" fillId="5" borderId="2" xfId="1" applyNumberFormat="1" applyFon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10" fillId="5" borderId="2" xfId="1" applyNumberFormat="1" applyFont="1" applyFill="1" applyBorder="1" applyAlignment="1">
      <alignment wrapText="1"/>
    </xf>
    <xf numFmtId="10" fontId="10" fillId="5" borderId="2" xfId="4" applyNumberFormat="1" applyFont="1" applyFill="1" applyBorder="1" applyAlignment="1">
      <alignment wrapText="1"/>
    </xf>
    <xf numFmtId="178" fontId="3" fillId="5" borderId="2" xfId="1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4" xfId="1" applyFill="1" applyBorder="1" applyAlignment="1">
      <alignment horizontal="center" wrapText="1"/>
    </xf>
    <xf numFmtId="176" fontId="1" fillId="5" borderId="5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106681</xdr:colOff>
      <xdr:row>1</xdr:row>
      <xdr:rowOff>38100</xdr:rowOff>
    </xdr:from>
    <xdr:to>
      <xdr:col>1</xdr:col>
      <xdr:colOff>1737574</xdr:colOff>
      <xdr:row>3</xdr:row>
      <xdr:rowOff>597900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BDBB8F5B-F9D9-D430-FD7C-C196ECF9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1" y="8791575"/>
          <a:ext cx="1630893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</xdr:colOff>
      <xdr:row>4</xdr:row>
      <xdr:rowOff>76200</xdr:rowOff>
    </xdr:from>
    <xdr:to>
      <xdr:col>1</xdr:col>
      <xdr:colOff>1795676</xdr:colOff>
      <xdr:row>6</xdr:row>
      <xdr:rowOff>670560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E7B4BF8C-C337-C40A-0236-3D2EB0476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59" y="11420475"/>
          <a:ext cx="1734717" cy="2194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Raina%203.4pcs%20comforter%20set%20Commitment%20upd%206.2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I1" workbookViewId="0">
      <selection activeCell="K6" sqref="K6"/>
    </sheetView>
  </sheetViews>
  <sheetFormatPr defaultColWidth="9.28515625" defaultRowHeight="15" x14ac:dyDescent="0.25"/>
  <cols>
    <col min="1" max="1" width="10.28515625" style="1" customWidth="1"/>
    <col min="2" max="2" width="27.140625" style="2" customWidth="1"/>
    <col min="3" max="3" width="11.1406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7.7109375" style="2" customWidth="1"/>
    <col min="12" max="12" width="48.2851562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9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6" customFormat="1" ht="63" customHeight="1" x14ac:dyDescent="0.25">
      <c r="A2" s="37">
        <v>13</v>
      </c>
      <c r="B2" s="38"/>
      <c r="C2" s="39"/>
      <c r="D2" s="39" t="s">
        <v>53</v>
      </c>
      <c r="E2" s="39"/>
      <c r="F2" s="39" t="s">
        <v>54</v>
      </c>
      <c r="G2" s="40" t="s">
        <v>66</v>
      </c>
      <c r="H2" s="39" t="s">
        <v>63</v>
      </c>
      <c r="I2" s="39" t="s">
        <v>64</v>
      </c>
      <c r="J2" s="39" t="s">
        <v>65</v>
      </c>
      <c r="K2" s="41" t="s">
        <v>57</v>
      </c>
      <c r="L2" s="39" t="s">
        <v>70</v>
      </c>
      <c r="M2" s="39" t="s">
        <v>71</v>
      </c>
      <c r="N2" s="42" t="s">
        <v>72</v>
      </c>
      <c r="O2" s="36"/>
      <c r="P2" s="39" t="s">
        <v>58</v>
      </c>
      <c r="Q2" s="39">
        <v>72</v>
      </c>
      <c r="R2" s="43">
        <v>7.7</v>
      </c>
      <c r="S2" s="44">
        <f t="shared" ref="S2:S7" si="0">IF(ISERROR(Q2/R2),"",Q2/R2)</f>
        <v>9.3506493506493502</v>
      </c>
      <c r="T2" s="44">
        <f t="shared" ref="T2:T4" si="1">S2</f>
        <v>9.3506493506493502</v>
      </c>
      <c r="U2" s="45"/>
      <c r="V2" s="39" t="s">
        <v>59</v>
      </c>
      <c r="W2" s="46">
        <v>42</v>
      </c>
      <c r="X2" s="46">
        <v>32</v>
      </c>
      <c r="Y2" s="46">
        <v>42</v>
      </c>
      <c r="Z2" s="43">
        <v>6</v>
      </c>
      <c r="AA2" s="47">
        <v>3</v>
      </c>
      <c r="AB2" s="48">
        <f t="shared" ref="AB2:AB7" si="2">IF(W2="","",W2*X2*Y2/1000000)</f>
        <v>5.6447999999999998E-2</v>
      </c>
      <c r="AC2" s="47">
        <f t="shared" ref="AC2:AC7" si="3">IF(AA2="","",65/AB2*AA2)</f>
        <v>3454.5068027210882</v>
      </c>
      <c r="AD2" s="49">
        <v>4000</v>
      </c>
      <c r="AE2" s="50">
        <f t="shared" ref="AE2:AE7" si="4">IF(ISERROR(AD2/AC2),"",AD2/AC2)</f>
        <v>1.1579076923076923</v>
      </c>
      <c r="AF2" s="39" t="s">
        <v>60</v>
      </c>
      <c r="AG2" s="51">
        <v>0.22800000000000001</v>
      </c>
      <c r="AH2" s="50">
        <f t="shared" ref="AH2:AH4" si="5">IF(ISERROR(S2*AG2),"",S2*AG2)</f>
        <v>2.131948051948052</v>
      </c>
      <c r="AI2" s="50">
        <f t="shared" ref="AI2:AI4" si="6">IF(ISERROR(T2+AE2+AH2),"",T2+AE2+AH2)</f>
        <v>12.640505094905095</v>
      </c>
      <c r="AJ2" s="52">
        <v>0</v>
      </c>
      <c r="AK2" s="50">
        <f t="shared" ref="AK2:AK4" si="7">IF(ISERROR(AW2*AJ2),"",AW2*AJ2)</f>
        <v>0</v>
      </c>
      <c r="AL2" s="52">
        <v>0</v>
      </c>
      <c r="AM2" s="50">
        <f t="shared" ref="AM2:AM4" si="8">IF(ISERROR(AW2*AL2),"",AW2*AL2)</f>
        <v>0</v>
      </c>
      <c r="AN2" s="52">
        <v>0</v>
      </c>
      <c r="AO2" s="50">
        <f t="shared" ref="AO2:AO4" si="9">IF(ISERROR(AW2*AN2),"",AW2*AN2)</f>
        <v>0</v>
      </c>
      <c r="AP2" s="50">
        <v>0</v>
      </c>
      <c r="AQ2" s="49">
        <v>0</v>
      </c>
      <c r="AR2" s="52">
        <v>0</v>
      </c>
      <c r="AS2" s="50">
        <f t="shared" ref="AS2:AS4" si="10">IF(ISERROR(AW2*AR2),"",AW2*AR2)</f>
        <v>0</v>
      </c>
      <c r="AT2" s="50">
        <f t="shared" ref="AT2:AT4" si="11">IF(ISERROR(AK2+AM2+AO2+AP2+AS2),"",AK2+AM2+AO2+AP2+AS2)</f>
        <v>0</v>
      </c>
      <c r="AU2" s="53">
        <f>AI2+AT2</f>
        <v>12.640505094905095</v>
      </c>
      <c r="AV2" s="54">
        <f>IF(ISERROR((AW2-AU2)/AW2),"",(AW2-AU2)/AW2)</f>
        <v>0</v>
      </c>
      <c r="AW2" s="53">
        <f>AI2</f>
        <v>12.640505094905095</v>
      </c>
      <c r="AX2" s="55">
        <f>IF(ISERROR(AY2*(1-AZ2)),"",AY2*(1-AZ2))</f>
        <v>37.4925</v>
      </c>
      <c r="AY2" s="50">
        <v>49.99</v>
      </c>
      <c r="AZ2" s="52">
        <v>0.25</v>
      </c>
      <c r="BA2" s="47">
        <v>81</v>
      </c>
    </row>
    <row r="3" spans="1:53" s="56" customFormat="1" ht="63" customHeight="1" x14ac:dyDescent="0.25">
      <c r="A3" s="37">
        <v>14</v>
      </c>
      <c r="B3" s="57"/>
      <c r="C3" s="39"/>
      <c r="D3" s="39" t="s">
        <v>53</v>
      </c>
      <c r="E3" s="39"/>
      <c r="F3" s="39" t="s">
        <v>54</v>
      </c>
      <c r="G3" s="40" t="s">
        <v>73</v>
      </c>
      <c r="H3" s="39" t="s">
        <v>67</v>
      </c>
      <c r="I3" s="39" t="s">
        <v>68</v>
      </c>
      <c r="J3" s="39" t="s">
        <v>74</v>
      </c>
      <c r="K3" s="41" t="s">
        <v>75</v>
      </c>
      <c r="L3" s="39" t="s">
        <v>76</v>
      </c>
      <c r="M3" s="39" t="s">
        <v>77</v>
      </c>
      <c r="N3" s="42" t="s">
        <v>78</v>
      </c>
      <c r="O3" s="36"/>
      <c r="P3" s="39" t="s">
        <v>58</v>
      </c>
      <c r="Q3" s="39">
        <v>88.9</v>
      </c>
      <c r="R3" s="43">
        <v>7.7</v>
      </c>
      <c r="S3" s="44">
        <f t="shared" si="0"/>
        <v>11.545454545454547</v>
      </c>
      <c r="T3" s="44">
        <f t="shared" si="1"/>
        <v>11.545454545454547</v>
      </c>
      <c r="U3" s="45"/>
      <c r="V3" s="39" t="s">
        <v>59</v>
      </c>
      <c r="W3" s="46">
        <v>42</v>
      </c>
      <c r="X3" s="46">
        <v>32</v>
      </c>
      <c r="Y3" s="46">
        <v>45</v>
      </c>
      <c r="Z3" s="43">
        <v>6</v>
      </c>
      <c r="AA3" s="47">
        <v>3</v>
      </c>
      <c r="AB3" s="48">
        <f t="shared" si="2"/>
        <v>6.0479999999999999E-2</v>
      </c>
      <c r="AC3" s="47">
        <f t="shared" si="3"/>
        <v>3224.2063492063489</v>
      </c>
      <c r="AD3" s="49">
        <v>4000</v>
      </c>
      <c r="AE3" s="50">
        <f t="shared" si="4"/>
        <v>1.2406153846153847</v>
      </c>
      <c r="AF3" s="39" t="s">
        <v>60</v>
      </c>
      <c r="AG3" s="51">
        <v>0.22800000000000001</v>
      </c>
      <c r="AH3" s="50">
        <f t="shared" si="5"/>
        <v>2.6323636363636367</v>
      </c>
      <c r="AI3" s="50">
        <f t="shared" si="6"/>
        <v>15.418433566433569</v>
      </c>
      <c r="AJ3" s="52">
        <v>0</v>
      </c>
      <c r="AK3" s="50">
        <f t="shared" si="7"/>
        <v>0</v>
      </c>
      <c r="AL3" s="52">
        <v>0</v>
      </c>
      <c r="AM3" s="50">
        <f t="shared" si="8"/>
        <v>0</v>
      </c>
      <c r="AN3" s="52">
        <v>0</v>
      </c>
      <c r="AO3" s="50">
        <f t="shared" si="9"/>
        <v>0</v>
      </c>
      <c r="AP3" s="50">
        <v>0</v>
      </c>
      <c r="AQ3" s="49">
        <v>0</v>
      </c>
      <c r="AR3" s="52">
        <v>0</v>
      </c>
      <c r="AS3" s="50">
        <f t="shared" si="10"/>
        <v>0</v>
      </c>
      <c r="AT3" s="50">
        <f t="shared" si="11"/>
        <v>0</v>
      </c>
      <c r="AU3" s="53">
        <f>IF(ISERROR(AI3+AT3),"",AI3+AT3)</f>
        <v>15.418433566433569</v>
      </c>
      <c r="AV3" s="54">
        <f t="shared" ref="AV3:AV4" si="12">IF(ISERROR((AW3-AU3)/AW3),"",(AW3-AU3)/AW3)</f>
        <v>0</v>
      </c>
      <c r="AW3" s="53">
        <f t="shared" ref="AW3:AW4" si="13">AI3</f>
        <v>15.418433566433569</v>
      </c>
      <c r="AX3" s="55">
        <f t="shared" ref="AX3:AX7" si="14">IF(ISERROR(AY3*(1-AZ3)),"",AY3*(1-AZ3))</f>
        <v>37.4925</v>
      </c>
      <c r="AY3" s="50">
        <v>49.99</v>
      </c>
      <c r="AZ3" s="52">
        <v>0.25</v>
      </c>
      <c r="BA3" s="47">
        <v>384</v>
      </c>
    </row>
    <row r="4" spans="1:53" s="56" customFormat="1" ht="63" customHeight="1" x14ac:dyDescent="0.25">
      <c r="A4" s="37">
        <v>15</v>
      </c>
      <c r="B4" s="58"/>
      <c r="C4" s="39"/>
      <c r="D4" s="39" t="s">
        <v>53</v>
      </c>
      <c r="E4" s="39"/>
      <c r="F4" s="39" t="s">
        <v>54</v>
      </c>
      <c r="G4" s="40" t="s">
        <v>55</v>
      </c>
      <c r="H4" s="39" t="s">
        <v>79</v>
      </c>
      <c r="I4" s="39" t="s">
        <v>80</v>
      </c>
      <c r="J4" s="39" t="s">
        <v>81</v>
      </c>
      <c r="K4" s="41" t="s">
        <v>82</v>
      </c>
      <c r="L4" s="39" t="s">
        <v>83</v>
      </c>
      <c r="M4" s="39" t="s">
        <v>84</v>
      </c>
      <c r="N4" s="42" t="s">
        <v>85</v>
      </c>
      <c r="O4" s="36"/>
      <c r="P4" s="39" t="s">
        <v>58</v>
      </c>
      <c r="Q4" s="39">
        <v>98.4</v>
      </c>
      <c r="R4" s="43">
        <v>7.7</v>
      </c>
      <c r="S4" s="44">
        <f t="shared" si="0"/>
        <v>12.779220779220779</v>
      </c>
      <c r="T4" s="44">
        <f t="shared" si="1"/>
        <v>12.779220779220779</v>
      </c>
      <c r="U4" s="45"/>
      <c r="V4" s="39" t="s">
        <v>59</v>
      </c>
      <c r="W4" s="46">
        <v>42</v>
      </c>
      <c r="X4" s="46">
        <v>32</v>
      </c>
      <c r="Y4" s="46">
        <v>51</v>
      </c>
      <c r="Z4" s="43">
        <v>6</v>
      </c>
      <c r="AA4" s="47">
        <v>3</v>
      </c>
      <c r="AB4" s="48">
        <f t="shared" si="2"/>
        <v>6.8543999999999994E-2</v>
      </c>
      <c r="AC4" s="47">
        <f t="shared" si="3"/>
        <v>2844.8879551820728</v>
      </c>
      <c r="AD4" s="49">
        <v>4000</v>
      </c>
      <c r="AE4" s="50">
        <f t="shared" si="4"/>
        <v>1.4060307692307692</v>
      </c>
      <c r="AF4" s="39" t="s">
        <v>86</v>
      </c>
      <c r="AG4" s="51">
        <v>0.22800000000000001</v>
      </c>
      <c r="AH4" s="50">
        <f t="shared" si="5"/>
        <v>2.9136623376623376</v>
      </c>
      <c r="AI4" s="50">
        <f t="shared" si="6"/>
        <v>17.098913886113884</v>
      </c>
      <c r="AJ4" s="52">
        <v>0</v>
      </c>
      <c r="AK4" s="50">
        <f t="shared" si="7"/>
        <v>0</v>
      </c>
      <c r="AL4" s="52">
        <v>0</v>
      </c>
      <c r="AM4" s="50">
        <f t="shared" si="8"/>
        <v>0</v>
      </c>
      <c r="AN4" s="52">
        <v>0</v>
      </c>
      <c r="AO4" s="50">
        <f t="shared" si="9"/>
        <v>0</v>
      </c>
      <c r="AP4" s="50">
        <v>0</v>
      </c>
      <c r="AQ4" s="49">
        <v>0</v>
      </c>
      <c r="AR4" s="52">
        <v>0</v>
      </c>
      <c r="AS4" s="50">
        <f t="shared" si="10"/>
        <v>0</v>
      </c>
      <c r="AT4" s="50">
        <f t="shared" si="11"/>
        <v>0</v>
      </c>
      <c r="AU4" s="53">
        <f t="shared" ref="AU4" si="15">IF(ISERROR(AI4+AT4),"",AI4+AT4)</f>
        <v>17.098913886113884</v>
      </c>
      <c r="AV4" s="54">
        <f t="shared" si="12"/>
        <v>0</v>
      </c>
      <c r="AW4" s="53">
        <f t="shared" si="13"/>
        <v>17.098913886113884</v>
      </c>
      <c r="AX4" s="55">
        <f t="shared" si="14"/>
        <v>44.9925</v>
      </c>
      <c r="AY4" s="50">
        <v>59.99</v>
      </c>
      <c r="AZ4" s="52">
        <v>0.25</v>
      </c>
      <c r="BA4" s="47">
        <v>336</v>
      </c>
    </row>
    <row r="5" spans="1:53" s="56" customFormat="1" ht="63" customHeight="1" x14ac:dyDescent="0.25">
      <c r="A5" s="37">
        <v>13</v>
      </c>
      <c r="B5" s="38"/>
      <c r="C5" s="39"/>
      <c r="D5" s="39" t="s">
        <v>53</v>
      </c>
      <c r="E5" s="39"/>
      <c r="F5" s="39" t="s">
        <v>54</v>
      </c>
      <c r="G5" s="40" t="s">
        <v>62</v>
      </c>
      <c r="H5" s="39" t="s">
        <v>87</v>
      </c>
      <c r="I5" s="39" t="s">
        <v>88</v>
      </c>
      <c r="J5" s="39" t="s">
        <v>89</v>
      </c>
      <c r="K5" s="41" t="s">
        <v>75</v>
      </c>
      <c r="L5" s="39" t="s">
        <v>90</v>
      </c>
      <c r="M5" s="39" t="s">
        <v>91</v>
      </c>
      <c r="N5" s="42" t="s">
        <v>92</v>
      </c>
      <c r="O5" s="36"/>
      <c r="P5" s="39" t="s">
        <v>58</v>
      </c>
      <c r="Q5" s="39">
        <v>72</v>
      </c>
      <c r="R5" s="43">
        <v>7.7</v>
      </c>
      <c r="S5" s="44">
        <f t="shared" si="0"/>
        <v>9.3506493506493502</v>
      </c>
      <c r="T5" s="44">
        <f t="shared" ref="T5:T7" si="16">S5</f>
        <v>9.3506493506493502</v>
      </c>
      <c r="U5" s="45"/>
      <c r="V5" s="39" t="s">
        <v>59</v>
      </c>
      <c r="W5" s="46">
        <v>42</v>
      </c>
      <c r="X5" s="46">
        <v>32</v>
      </c>
      <c r="Y5" s="46">
        <v>42</v>
      </c>
      <c r="Z5" s="43">
        <v>6</v>
      </c>
      <c r="AA5" s="47">
        <v>3</v>
      </c>
      <c r="AB5" s="48">
        <f t="shared" si="2"/>
        <v>5.6447999999999998E-2</v>
      </c>
      <c r="AC5" s="47">
        <f t="shared" si="3"/>
        <v>3454.5068027210882</v>
      </c>
      <c r="AD5" s="49">
        <v>4000</v>
      </c>
      <c r="AE5" s="50">
        <f t="shared" si="4"/>
        <v>1.1579076923076923</v>
      </c>
      <c r="AF5" s="39" t="s">
        <v>93</v>
      </c>
      <c r="AG5" s="51">
        <v>0.22800000000000001</v>
      </c>
      <c r="AH5" s="50">
        <f t="shared" ref="AH5:AH7" si="17">IF(ISERROR(S5*AG5),"",S5*AG5)</f>
        <v>2.131948051948052</v>
      </c>
      <c r="AI5" s="50">
        <f t="shared" ref="AI5:AI7" si="18">IF(ISERROR(T5+AE5+AH5),"",T5+AE5+AH5)</f>
        <v>12.640505094905095</v>
      </c>
      <c r="AJ5" s="52">
        <v>0</v>
      </c>
      <c r="AK5" s="50">
        <f t="shared" ref="AK5:AK7" si="19">IF(ISERROR(AW5*AJ5),"",AW5*AJ5)</f>
        <v>0</v>
      </c>
      <c r="AL5" s="52">
        <v>0</v>
      </c>
      <c r="AM5" s="50">
        <f t="shared" ref="AM5:AM7" si="20">IF(ISERROR(AW5*AL5),"",AW5*AL5)</f>
        <v>0</v>
      </c>
      <c r="AN5" s="52">
        <v>0</v>
      </c>
      <c r="AO5" s="50">
        <f t="shared" ref="AO5:AO7" si="21">IF(ISERROR(AW5*AN5),"",AW5*AN5)</f>
        <v>0</v>
      </c>
      <c r="AP5" s="50">
        <v>0</v>
      </c>
      <c r="AQ5" s="49">
        <v>0</v>
      </c>
      <c r="AR5" s="52">
        <v>0</v>
      </c>
      <c r="AS5" s="50">
        <f t="shared" ref="AS5:AS7" si="22">IF(ISERROR(AW5*AR5),"",AW5*AR5)</f>
        <v>0</v>
      </c>
      <c r="AT5" s="50">
        <f t="shared" ref="AT5:AT7" si="23">IF(ISERROR(AK5+AM5+AO5+AP5+AS5),"",AK5+AM5+AO5+AP5+AS5)</f>
        <v>0</v>
      </c>
      <c r="AU5" s="53">
        <f>AI5+AT5</f>
        <v>12.640505094905095</v>
      </c>
      <c r="AV5" s="54">
        <f>IF(ISERROR((AW5-AU5)/AW5),"",(AW5-AU5)/AW5)</f>
        <v>0</v>
      </c>
      <c r="AW5" s="53">
        <f>AI5</f>
        <v>12.640505094905095</v>
      </c>
      <c r="AX5" s="55">
        <f t="shared" si="14"/>
        <v>37.4925</v>
      </c>
      <c r="AY5" s="50">
        <v>49.99</v>
      </c>
      <c r="AZ5" s="52">
        <v>0.25</v>
      </c>
      <c r="BA5" s="47">
        <v>81</v>
      </c>
    </row>
    <row r="6" spans="1:53" s="56" customFormat="1" ht="63" customHeight="1" x14ac:dyDescent="0.25">
      <c r="A6" s="37">
        <v>14</v>
      </c>
      <c r="B6" s="57"/>
      <c r="C6" s="39"/>
      <c r="D6" s="39" t="s">
        <v>53</v>
      </c>
      <c r="E6" s="39"/>
      <c r="F6" s="39" t="s">
        <v>54</v>
      </c>
      <c r="G6" s="40" t="s">
        <v>73</v>
      </c>
      <c r="H6" s="39" t="s">
        <v>94</v>
      </c>
      <c r="I6" s="39" t="s">
        <v>95</v>
      </c>
      <c r="J6" s="39" t="s">
        <v>69</v>
      </c>
      <c r="K6" s="41" t="s">
        <v>61</v>
      </c>
      <c r="L6" s="39" t="s">
        <v>96</v>
      </c>
      <c r="M6" s="39" t="s">
        <v>97</v>
      </c>
      <c r="N6" s="42" t="s">
        <v>98</v>
      </c>
      <c r="O6" s="36"/>
      <c r="P6" s="39" t="s">
        <v>58</v>
      </c>
      <c r="Q6" s="39">
        <v>88.9</v>
      </c>
      <c r="R6" s="43">
        <v>7.7</v>
      </c>
      <c r="S6" s="44">
        <f t="shared" si="0"/>
        <v>11.545454545454547</v>
      </c>
      <c r="T6" s="44">
        <f t="shared" si="16"/>
        <v>11.545454545454547</v>
      </c>
      <c r="U6" s="45"/>
      <c r="V6" s="39" t="s">
        <v>59</v>
      </c>
      <c r="W6" s="46">
        <v>42</v>
      </c>
      <c r="X6" s="46">
        <v>32</v>
      </c>
      <c r="Y6" s="46">
        <v>45</v>
      </c>
      <c r="Z6" s="43">
        <v>6</v>
      </c>
      <c r="AA6" s="47">
        <v>3</v>
      </c>
      <c r="AB6" s="48">
        <f t="shared" si="2"/>
        <v>6.0479999999999999E-2</v>
      </c>
      <c r="AC6" s="47">
        <f t="shared" si="3"/>
        <v>3224.2063492063489</v>
      </c>
      <c r="AD6" s="49">
        <v>4000</v>
      </c>
      <c r="AE6" s="50">
        <f t="shared" si="4"/>
        <v>1.2406153846153847</v>
      </c>
      <c r="AF6" s="39" t="s">
        <v>86</v>
      </c>
      <c r="AG6" s="51">
        <v>0.22800000000000001</v>
      </c>
      <c r="AH6" s="50">
        <f t="shared" si="17"/>
        <v>2.6323636363636367</v>
      </c>
      <c r="AI6" s="50">
        <f t="shared" si="18"/>
        <v>15.418433566433569</v>
      </c>
      <c r="AJ6" s="52">
        <v>0</v>
      </c>
      <c r="AK6" s="50">
        <f t="shared" si="19"/>
        <v>0</v>
      </c>
      <c r="AL6" s="52">
        <v>0</v>
      </c>
      <c r="AM6" s="50">
        <f t="shared" si="20"/>
        <v>0</v>
      </c>
      <c r="AN6" s="52">
        <v>0</v>
      </c>
      <c r="AO6" s="50">
        <f t="shared" si="21"/>
        <v>0</v>
      </c>
      <c r="AP6" s="50">
        <v>0</v>
      </c>
      <c r="AQ6" s="49">
        <v>0</v>
      </c>
      <c r="AR6" s="52">
        <v>0</v>
      </c>
      <c r="AS6" s="50">
        <f t="shared" si="22"/>
        <v>0</v>
      </c>
      <c r="AT6" s="50">
        <f t="shared" si="23"/>
        <v>0</v>
      </c>
      <c r="AU6" s="53">
        <f>IF(ISERROR(AI6+AT6),"",AI6+AT6)</f>
        <v>15.418433566433569</v>
      </c>
      <c r="AV6" s="54">
        <f t="shared" ref="AV6:AV7" si="24">IF(ISERROR((AW6-AU6)/AW6),"",(AW6-AU6)/AW6)</f>
        <v>0</v>
      </c>
      <c r="AW6" s="53">
        <f t="shared" ref="AW6:AW7" si="25">AI6</f>
        <v>15.418433566433569</v>
      </c>
      <c r="AX6" s="55">
        <f t="shared" si="14"/>
        <v>37.4925</v>
      </c>
      <c r="AY6" s="50">
        <v>49.99</v>
      </c>
      <c r="AZ6" s="52">
        <v>0.25</v>
      </c>
      <c r="BA6" s="47">
        <v>384</v>
      </c>
    </row>
    <row r="7" spans="1:53" s="56" customFormat="1" ht="63" customHeight="1" x14ac:dyDescent="0.25">
      <c r="A7" s="37">
        <v>15</v>
      </c>
      <c r="B7" s="58"/>
      <c r="C7" s="39"/>
      <c r="D7" s="39" t="s">
        <v>53</v>
      </c>
      <c r="E7" s="39"/>
      <c r="F7" s="39" t="s">
        <v>54</v>
      </c>
      <c r="G7" s="40" t="s">
        <v>66</v>
      </c>
      <c r="H7" s="39" t="s">
        <v>99</v>
      </c>
      <c r="I7" s="39" t="s">
        <v>68</v>
      </c>
      <c r="J7" s="39" t="s">
        <v>56</v>
      </c>
      <c r="K7" s="41" t="s">
        <v>57</v>
      </c>
      <c r="L7" s="39" t="s">
        <v>100</v>
      </c>
      <c r="M7" s="39" t="s">
        <v>101</v>
      </c>
      <c r="N7" s="42" t="s">
        <v>102</v>
      </c>
      <c r="O7" s="36"/>
      <c r="P7" s="39" t="s">
        <v>58</v>
      </c>
      <c r="Q7" s="39">
        <v>98.4</v>
      </c>
      <c r="R7" s="43">
        <v>7.7</v>
      </c>
      <c r="S7" s="44">
        <f t="shared" si="0"/>
        <v>12.779220779220779</v>
      </c>
      <c r="T7" s="44">
        <f t="shared" si="16"/>
        <v>12.779220779220779</v>
      </c>
      <c r="U7" s="45"/>
      <c r="V7" s="39" t="s">
        <v>59</v>
      </c>
      <c r="W7" s="46">
        <v>42</v>
      </c>
      <c r="X7" s="46">
        <v>32</v>
      </c>
      <c r="Y7" s="46">
        <v>51</v>
      </c>
      <c r="Z7" s="43">
        <v>6</v>
      </c>
      <c r="AA7" s="47">
        <v>3</v>
      </c>
      <c r="AB7" s="48">
        <f t="shared" si="2"/>
        <v>6.8543999999999994E-2</v>
      </c>
      <c r="AC7" s="47">
        <f t="shared" si="3"/>
        <v>2844.8879551820728</v>
      </c>
      <c r="AD7" s="49">
        <v>4000</v>
      </c>
      <c r="AE7" s="50">
        <f t="shared" si="4"/>
        <v>1.4060307692307692</v>
      </c>
      <c r="AF7" s="39" t="s">
        <v>103</v>
      </c>
      <c r="AG7" s="51">
        <v>0.22800000000000001</v>
      </c>
      <c r="AH7" s="50">
        <f t="shared" si="17"/>
        <v>2.9136623376623376</v>
      </c>
      <c r="AI7" s="50">
        <f t="shared" si="18"/>
        <v>17.098913886113884</v>
      </c>
      <c r="AJ7" s="52">
        <v>0</v>
      </c>
      <c r="AK7" s="50">
        <f t="shared" si="19"/>
        <v>0</v>
      </c>
      <c r="AL7" s="52">
        <v>0</v>
      </c>
      <c r="AM7" s="50">
        <f t="shared" si="20"/>
        <v>0</v>
      </c>
      <c r="AN7" s="52">
        <v>0</v>
      </c>
      <c r="AO7" s="50">
        <f t="shared" si="21"/>
        <v>0</v>
      </c>
      <c r="AP7" s="50">
        <v>0</v>
      </c>
      <c r="AQ7" s="49">
        <v>0</v>
      </c>
      <c r="AR7" s="52">
        <v>0</v>
      </c>
      <c r="AS7" s="50">
        <f t="shared" si="22"/>
        <v>0</v>
      </c>
      <c r="AT7" s="50">
        <f t="shared" si="23"/>
        <v>0</v>
      </c>
      <c r="AU7" s="53">
        <f t="shared" ref="AU7" si="26">IF(ISERROR(AI7+AT7),"",AI7+AT7)</f>
        <v>17.098913886113884</v>
      </c>
      <c r="AV7" s="54">
        <f t="shared" si="24"/>
        <v>0</v>
      </c>
      <c r="AW7" s="53">
        <f t="shared" si="25"/>
        <v>17.098913886113884</v>
      </c>
      <c r="AX7" s="55">
        <f t="shared" si="14"/>
        <v>44.9925</v>
      </c>
      <c r="AY7" s="50">
        <v>59.99</v>
      </c>
      <c r="AZ7" s="52">
        <v>0.25</v>
      </c>
      <c r="BA7" s="47">
        <v>336</v>
      </c>
    </row>
  </sheetData>
  <sheetProtection insertRows="0" deleteRows="0" sort="0"/>
  <protectedRanges>
    <protectedRange sqref="L8:BA238 A5:G7 O2:P7 M2:M7 AY2:BA7 R2:V7 Z2:AW7 A2:G4 A8:J238" name="Range1"/>
    <protectedRange sqref="K8:K236" name="Range1_1"/>
    <protectedRange sqref="H2:J7" name="Range1_4"/>
    <protectedRange sqref="K2:K7" name="Range1_1_2"/>
    <protectedRange sqref="Q2:Q7" name="Range1_7"/>
    <protectedRange sqref="L2:L4 L5:L7" name="Range1_3_1"/>
    <protectedRange sqref="AX2:AX4 AX5:AX7" name="Range1_3_2"/>
  </protectedRanges>
  <mergeCells count="2">
    <mergeCell ref="B2:B4"/>
    <mergeCell ref="B5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2026-06-26T05:49:56Z</dcterms:created>
  <dcterms:modified xsi:type="dcterms:W3CDTF">2026-06-26T05:50:51Z</dcterms:modified>
</cp:coreProperties>
</file>