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180"/>
  </bookViews>
  <sheets>
    <sheet name="amazon" sheetId="13" r:id="rId1"/>
  </sheets>
  <externalReferences>
    <externalReference r:id="rId2"/>
  </externalReferences>
  <definedNames>
    <definedName name="aac">#REF!</definedName>
    <definedName name="ARTIFICIALFLOWERSPLANTS">#REF!</definedName>
    <definedName name="ARTIFICIALFLOWERSPLANTSA1">[1]!Table1[[#All],[VALENCE]]</definedName>
    <definedName name="ARTIFICIALFLOWERSPLANTSAW2">#REF!</definedName>
    <definedName name="ARTIFICIALFLOWERSPLANTSSILHOUETTE">[1]!Table1[[#All],[QUILT]]</definedName>
    <definedName name="Artwork">#REF!</definedName>
    <definedName name="as">#REF!</definedName>
    <definedName name="AssortedSKU_Range">#N/A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[1]!Table1[[#All],[BEDDING]]</definedName>
    <definedName name="BEDBATHSIZE">[1]!Table1[[#All],[FULL/QUEEN]]</definedName>
    <definedName name="BEDBATHTICKETTYPE">[1]!Table1[[#All],[SMALL GUM]]</definedName>
    <definedName name="BEDBATHTICKETYPE">[1]!Table1[[#All],[SMALL GUM]]</definedName>
    <definedName name="BLANKETSTHROWSA1">[1]!Table1[[#All],[KING]]</definedName>
    <definedName name="BLANKETSTHROWSS">[1]!Table1[[#All],[KING SHAM]]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[1]!Table1[KING]</definedName>
    <definedName name="CANDLES">[1]!Table1[[#All],[BEDSKIRTS]]</definedName>
    <definedName name="CANDLESA1">[1]!Table1[TWIN]</definedName>
    <definedName name="CANDLESA2">[1]!Table1[Column13]</definedName>
    <definedName name="CANDLESETS">[1]!Table1[TWIN]</definedName>
    <definedName name="CANDLESMATERIAL">#REF!</definedName>
    <definedName name="CANDLESMATERIAL\">#REF!</definedName>
    <definedName name="CANDLESPRODUCT">[1]!Table1[[#Headers],[BEDSKIRTS]]</definedName>
    <definedName name="CANDLESSILHOUETTE">[1]!Table1[[#All],[COMFORTER SET]]</definedName>
    <definedName name="CANDLESTICKETTYPE">[1]!Table1[[#All],[LARGE GUM]]</definedName>
    <definedName name="CANDLESTICKETYPE">[1]!Table1[LARGE GUM]</definedName>
    <definedName name="Case_Freight_Range">#N/A</definedName>
    <definedName name="COMFORTERSBEDDINGSETSA1">[1]!Table1[[#All],[TWIN]]</definedName>
    <definedName name="COMFORTERSBEDDINGSETSS">[1]!Table1[[#All],[COMFORTER SET]]</definedName>
    <definedName name="COO_Dest">#N/A</definedName>
    <definedName name="COOCountry_Range">#N/A</definedName>
    <definedName name="COODest_Range">#N/A</definedName>
    <definedName name="CURTAINSDRAPESA1">[1]!Table1[[#All],[VALENCE]]</definedName>
    <definedName name="CURTAINSDRAPESS">[1]!Table1[[#All],[OTHER]]</definedName>
    <definedName name="d">#N/A</definedName>
    <definedName name="dealPricing_Range">#N/A</definedName>
    <definedName name="DEC">#REF!</definedName>
    <definedName name="DECOARTIVEACCENTSSILHOUETTE">[1]!Table1[[#All],[DUVETS]]</definedName>
    <definedName name="DECOR">#REF!</definedName>
    <definedName name="DECORA1">[1]!Table1[NOT USED]</definedName>
    <definedName name="Decorative_Accessories">#REF!</definedName>
    <definedName name="DECORATIVEACCENSSILHOUETTE">#REF!</definedName>
    <definedName name="DECORATIVEACCENTS">[1]!Table1[[#All],[THROW PILLOWS]]</definedName>
    <definedName name="DECORATIVEACCENTSA1">[1]!Table1[[#All],[KING]]</definedName>
    <definedName name="DECORATIVEACCENTSA2">#REF!</definedName>
    <definedName name="DECORATIVEACCENTSSILHOUETTE">[1]!Table1[[#All],[DUVETS]]</definedName>
    <definedName name="DECORATIVEPILLOWSCHAIRPADS">[1]!Table1[[#All],[THROW PILLOWS]]</definedName>
    <definedName name="DECORATIVEPILLOWSCHAIRPADSA1">[1]!Table1[[#All],[QUEEN]]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UVETCOVERSA1">[1]!Table1[[#All],[EURO]]</definedName>
    <definedName name="DUVETCOVERSS">[1]!Table1[[#All],[DUVETS]]</definedName>
    <definedName name="ESSENTIALOILDIFFUSERS">#REF!</definedName>
    <definedName name="ESSENTIALOILSDIFFUSERS">#REF!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scalweeks">#REF!</definedName>
    <definedName name="FRAGRANCEACCESSORIES">[1]!Table1[NOT USED]</definedName>
    <definedName name="FRAGRANCEPLUGINS">[1]!Table1[Column13]</definedName>
    <definedName name="FRAGRANCESPRAYS">#REF!</definedName>
    <definedName name="FRAMES">[1]!Table1[THROW PILLOWS]</definedName>
    <definedName name="FRAMESA1">[1]!Table1[KING]</definedName>
    <definedName name="FRAMESA2">#REF!</definedName>
    <definedName name="FRAMESTICKETTYPE">#REF!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HOMEDECOR">[1]!Table1[[#All],[DECORATIVE PILLOWS &amp; CHAIR PADS]]</definedName>
    <definedName name="HOMEDECORSIZE">[1]!Table1[[#All],[UNKOWN]]</definedName>
    <definedName name="HOMEDECORTICKETTYPE">[1]!Table1[[#All],[LARGE GUM]]</definedName>
    <definedName name="JARCANDLES">#REF!</definedName>
    <definedName name="JARS">#REF!</definedName>
    <definedName name="KIDSBEDDINGA1">[1]!Table1[[#All],[STANDARD]]</definedName>
    <definedName name="KIDSBEDDINGS">[1]!Table1[[#All],[COORDINATING PILLOWS]]</definedName>
    <definedName name="LicensedProduct_Range">#N/A</definedName>
    <definedName name="MELTS">#REF!</definedName>
    <definedName name="NOPE">[1]!Table1[[#All],[BEDDING]]</definedName>
    <definedName name="NOTHING">[1]!Table1[[#Headers],[DECORATIVE PILLOWS &amp; CHAIR PADS]]</definedName>
    <definedName name="NOVELTYCANDLES\">#REF!</definedName>
    <definedName name="NumberOfGroups">12</definedName>
    <definedName name="OTHERCANDLES">#REF!</definedName>
    <definedName name="PICTUREFRAMESPHOTOALBUMS">[1]!Table1[[#All],[VALENCES]]</definedName>
    <definedName name="PICTUREFRAMESPHOTOALBUMSA1">[1]!Table1[[#All],[NOT USED]]</definedName>
    <definedName name="PICTUREFRAMESPHOTOALBUMSA2">#REF!</definedName>
    <definedName name="PICTUREFRAMESPHOTOALBUMSSILHOUETTE">[1]!Table1[[#All],[COORDINATING PILLOWS]]</definedName>
    <definedName name="PILLARCANDLES">#REF!</definedName>
    <definedName name="PILLOWSHAMSA1">[1]!Table1[[#All],[CAL KING]]</definedName>
    <definedName name="PILLOWSHAMSS">[1]!Table1[[#All],[STD SHAM]]</definedName>
    <definedName name="PITCTUREFRAMESPHOTOALBUMS">[1]!Table1[[#All],[VALENCES]]</definedName>
    <definedName name="PkgFormat">#N/A</definedName>
    <definedName name="POOP">#REF!</definedName>
    <definedName name="POTPOURRI">#REF!</definedName>
    <definedName name="POtype">#REF!</definedName>
    <definedName name="Preticketed_Range">#N/A</definedName>
    <definedName name="Prints">#REF!</definedName>
    <definedName name="QUILTSANDCOVERLETSA1">[1]!Table1[[#All],[KING / CAL KING]]</definedName>
    <definedName name="QUILTSANDCOVERLETSS">[1]!Table1[[#All],[QUILT]]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SellUnits_Range">#N/A</definedName>
    <definedName name="SHEETSA1">[1]!Table1[[#All],[KING PC]]</definedName>
    <definedName name="SHEETSS">[1]!Table1[[#All],[BEDDING SETS]]</definedName>
    <definedName name="size1">#REF!</definedName>
    <definedName name="size1a">#REF!</definedName>
    <definedName name="suggestedMessage_Range">#N/A</definedName>
    <definedName name="THROWPILLOWSA1">[1]!Table1[[#All],[NOT USED]]</definedName>
    <definedName name="THROWPILLOWSS">[1]!Table1[[#All],[DEC PILLOW ]]</definedName>
    <definedName name="THROWSPILLOWSA1">[1]!Table1[[#All],[NOT USED]]</definedName>
    <definedName name="TransitCalendar">#REF!</definedName>
    <definedName name="TransitOTBWeeks">#REF!</definedName>
    <definedName name="VALENCESA1">[1]!Table1[[#All],[PANEL]]</definedName>
    <definedName name="VALENCESS">[1]!Table1[[#All],[N/A]]</definedName>
    <definedName name="VASE">#REF!</definedName>
    <definedName name="VOTIVETEALIGHTCANDLES">#REF!</definedName>
    <definedName name="WALLDECOR">[1]!Table1[VALENCES]</definedName>
    <definedName name="WALLDECORA1">#REF!</definedName>
    <definedName name="WALLDECORA2">#REF!</definedName>
    <definedName name="WALLDECORSILHOUETTE">[1]!Table1[[#All],[BEDDING SETS]]</definedName>
    <definedName name="WAXMELTSTARTS">#REF!</definedName>
    <definedName name="WAXMELTWARMERS">#REF!</definedName>
    <definedName name="WINDOWTREATMENTS">[1]!Table1[[#All],[VALENCES]]</definedName>
    <definedName name="WREATH">#REF!</definedName>
  </definedNames>
  <calcPr calcId="152511" iterate="1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13" l="1"/>
  <c r="Q4" i="13"/>
  <c r="Q5" i="13"/>
  <c r="Q6" i="13"/>
  <c r="Q7" i="13"/>
  <c r="Q2" i="13"/>
  <c r="AO3" i="13"/>
  <c r="AS4" i="13"/>
  <c r="BA8" i="13"/>
  <c r="AZ7" i="13"/>
  <c r="AO7" i="13"/>
  <c r="AS7" i="13"/>
  <c r="AK7" i="13"/>
  <c r="AG7" i="13"/>
  <c r="AH7" i="13" s="1"/>
  <c r="AB7" i="13"/>
  <c r="AC7" i="13" s="1"/>
  <c r="AE7" i="13" s="1"/>
  <c r="AZ6" i="13"/>
  <c r="AO6" i="13"/>
  <c r="AS6" i="13"/>
  <c r="AK6" i="13"/>
  <c r="AG6" i="13"/>
  <c r="AB6" i="13"/>
  <c r="AC6" i="13" s="1"/>
  <c r="AE6" i="13" s="1"/>
  <c r="AZ5" i="13"/>
  <c r="AM5" i="13"/>
  <c r="AS5" i="13"/>
  <c r="AO5" i="13"/>
  <c r="AK5" i="13"/>
  <c r="AG5" i="13"/>
  <c r="AB5" i="13"/>
  <c r="AC5" i="13" s="1"/>
  <c r="AE5" i="13" s="1"/>
  <c r="AZ4" i="13"/>
  <c r="AM4" i="13"/>
  <c r="AK4" i="13"/>
  <c r="AG4" i="13"/>
  <c r="AB4" i="13"/>
  <c r="AC4" i="13" s="1"/>
  <c r="AE4" i="13" s="1"/>
  <c r="AH4" i="13"/>
  <c r="AZ3" i="13"/>
  <c r="AS3" i="13"/>
  <c r="AM3" i="13"/>
  <c r="AK3" i="13"/>
  <c r="AG3" i="13"/>
  <c r="AB3" i="13"/>
  <c r="AC3" i="13" s="1"/>
  <c r="AE3" i="13" s="1"/>
  <c r="AH3" i="13"/>
  <c r="AZ2" i="13"/>
  <c r="AS2" i="13"/>
  <c r="AO2" i="13"/>
  <c r="AM2" i="13"/>
  <c r="AK2" i="13"/>
  <c r="AG2" i="13"/>
  <c r="AH2" i="13" s="1"/>
  <c r="AB2" i="13"/>
  <c r="AC2" i="13" s="1"/>
  <c r="AE2" i="13" s="1"/>
  <c r="AI2" i="13" l="1"/>
  <c r="AZ8" i="13"/>
  <c r="AI3" i="13"/>
  <c r="AI7" i="13"/>
  <c r="AT3" i="13"/>
  <c r="AT2" i="13"/>
  <c r="AU2" i="13" s="1"/>
  <c r="AV2" i="13" s="1"/>
  <c r="AO4" i="13"/>
  <c r="AT4" i="13" s="1"/>
  <c r="AT5" i="13"/>
  <c r="AM6" i="13"/>
  <c r="AT6" i="13" s="1"/>
  <c r="AM7" i="13"/>
  <c r="AT7" i="13" s="1"/>
  <c r="AH5" i="13"/>
  <c r="AI5" i="13" s="1"/>
  <c r="AH6" i="13"/>
  <c r="AI6" i="13" s="1"/>
  <c r="AI4" i="13"/>
  <c r="AU3" i="13" l="1"/>
  <c r="AV3" i="13" s="1"/>
  <c r="AU5" i="13"/>
  <c r="AV5" i="13" s="1"/>
  <c r="AU7" i="13"/>
  <c r="AV7" i="13" s="1"/>
  <c r="AU6" i="13"/>
  <c r="AV6" i="13" s="1"/>
  <c r="AU4" i="13"/>
  <c r="AV4" i="13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<sst xmlns="http://schemas.openxmlformats.org/spreadsheetml/2006/main" count="129" uniqueCount="71">
  <si>
    <t>Ethan</t>
  </si>
  <si>
    <t>Brand</t>
  </si>
  <si>
    <t>Madison Park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</si>
  <si>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</si>
  <si>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</si>
  <si>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</si>
  <si>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</si>
  <si>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</si>
  <si>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</si>
  <si>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</si>
  <si>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</si>
  <si>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</si>
  <si>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</si>
  <si>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</si>
  <si>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</si>
  <si>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</si>
  <si>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</si>
  <si>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</si>
  <si>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</si>
  <si>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</si>
  <si>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</si>
  <si>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</si>
  <si>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</si>
  <si>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</si>
  <si>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</si>
  <si>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</si>
  <si>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</si>
  <si>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</si>
  <si>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</si>
  <si>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</si>
  <si>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</si>
  <si>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</si>
  <si>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</si>
  <si>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</si>
  <si>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</si>
  <si>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</si>
  <si>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</si>
  <si>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</si>
  <si>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</si>
  <si>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</si>
  <si>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</si>
  <si>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</si>
  <si>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</si>
  <si>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</si>
  <si>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</si>
  <si>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</si>
  <si>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</si>
  <si>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</si>
  <si>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</si>
  <si>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</si>
  <si>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</si>
  <si>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</si>
  <si>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</si>
  <si>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</si>
  <si>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Total Qnty</t>
  </si>
  <si>
    <t>1st shipment with production lead time</t>
  </si>
  <si>
    <t xml:space="preserve">2nd shipment 8wks after 1st shipment
</t>
  </si>
  <si>
    <t>N/A</t>
  </si>
  <si>
    <t>Comforter/Shams: 100% polyester yarn dye stripe with woven pleats, 95gsm MF reverse. 270gsm comforter filling
Dec pillows: poly cover, poly filling.</t>
  </si>
  <si>
    <t>Face: 100%polyester Back: 100%polyester</t>
  </si>
  <si>
    <t>Tan</t>
  </si>
  <si>
    <t>Set</t>
  </si>
  <si>
    <t>Compressed/Knocked Down</t>
  </si>
  <si>
    <t>9404.40.9022</t>
  </si>
  <si>
    <t>Blue</t>
  </si>
  <si>
    <t>Qnty- Amazon</t>
  </si>
  <si>
    <t>100% Polyester Yarn Dye 5 Pieces Comforter Set</t>
  </si>
  <si>
    <t>5 Pieces Comforter Set</t>
  </si>
  <si>
    <t>Full/Queen
1 Comforter 90''W x 92"L
2 Standard Shams 20''W x 26"L(2)
1 Decorative Pillow 16''W x 16"L
1 Decorative Pillow 12''W x 18"L</t>
  </si>
  <si>
    <t>King
1 Comforter 104''W x 94"L
2 King Shams 20''W x 36"L(2)
1 Decorative Pillow 16''W x 16"L
1 Decorative Pillow 12''W x 18"L</t>
  </si>
  <si>
    <t>Cal King
1 Comforter 106''W x 98"L
2 King Shams 20''W x 36"L(2)
1 Decorative Pillow 16''W x 16"L
1 Decorative Pillow 12''W x 18"L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</si>
</sst>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&quot;$&quot;#,##0.00_);[Red]\(&quot;$&quot;#,##0.00\)"/>
    <numFmt numFmtId="178" formatCode="_(&quot;$&quot;* #,##0.00_);_(&quot;$&quot;* \(#,##0.00\);_(&quot;$&quot;* &quot;-&quot;??_);_(@_)"/>
    <numFmt numFmtId="179" formatCode="&quot;$&quot;#,##0.00"/>
    <numFmt numFmtId="180" formatCode="[$¥-478]#,##0.00"/>
    <numFmt numFmtId="181" formatCode="0.0"/>
    <numFmt numFmtId="182" formatCode="0.000"/>
    <numFmt numFmtId="183" formatCode="[$$-481]#,##0.00_);[Red]\([$$-481]#,##0.00\)"/>
    <numFmt numFmtId="184" formatCode="0.00_);[Red]\(0.00\)"/>
    <numFmt numFmtId="185" formatCode="0_);[Red]\(0\)"/>
  </numFmts>
  <fonts count="12" x14ac:knownFonts="1">
    <font>
      <sz val="11"/>
      <color theme="1"/>
      <name val="宋体"/>
      <charset val="134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0"/>
      <name val="Calibri"/>
      <family val="2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">
    <xf numFmtId="0" fontId="0" fillId="0" borderId="0">
      <alignment vertical="center"/>
    </xf>
    <xf numFmtId="0" fontId="10" fillId="0" borderId="0"/>
    <xf numFmtId="0" fontId="9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178" fontId="3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3" fillId="0" borderId="0"/>
    <xf numFmtId="0" fontId="9" fillId="0" borderId="0"/>
    <xf numFmtId="0" fontId="3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0"/>
  </cellStyleXfs>
  <cellXfs count="53">
    <xf numFmtId="0" fontId="0" fillId="0" borderId="0" xfId="0">
      <alignment vertical="center"/>
    </xf>
    <xf numFmtId="0" fontId="2" fillId="0" borderId="0" xfId="11" applyAlignment="1">
      <alignment wrapText="1"/>
    </xf>
    <xf numFmtId="0" fontId="1" fillId="0" borderId="1" xfId="11" applyFont="1" applyBorder="1" applyAlignment="1">
      <alignment horizontal="center" wrapText="1"/>
    </xf>
    <xf numFmtId="0" fontId="1" fillId="4" borderId="1" xfId="11" applyFont="1" applyFill="1" applyBorder="1" applyAlignment="1">
      <alignment horizontal="center" wrapText="1"/>
    </xf>
    <xf numFmtId="0" fontId="4" fillId="4" borderId="1" xfId="11" applyFont="1" applyFill="1" applyBorder="1" applyAlignment="1">
      <alignment horizontal="center" wrapText="1"/>
    </xf>
    <xf numFmtId="0" fontId="4" fillId="5" borderId="1" xfId="11" applyFont="1" applyFill="1" applyBorder="1" applyAlignment="1">
      <alignment horizontal="center" wrapText="1"/>
    </xf>
    <xf numFmtId="0" fontId="1" fillId="5" borderId="1" xfId="11" applyFont="1" applyFill="1" applyBorder="1" applyAlignment="1">
      <alignment horizontal="center" wrapText="1"/>
    </xf>
    <xf numFmtId="180" fontId="1" fillId="3" borderId="1" xfId="11" applyNumberFormat="1" applyFont="1" applyFill="1" applyBorder="1" applyAlignment="1">
      <alignment horizontal="center" wrapText="1"/>
    </xf>
    <xf numFmtId="2" fontId="1" fillId="3" borderId="1" xfId="11" applyNumberFormat="1" applyFont="1" applyFill="1" applyBorder="1" applyAlignment="1">
      <alignment horizontal="center" wrapText="1"/>
    </xf>
    <xf numFmtId="179" fontId="6" fillId="3" borderId="1" xfId="12" applyNumberFormat="1" applyFont="1" applyFill="1" applyBorder="1" applyAlignment="1">
      <alignment wrapText="1"/>
    </xf>
    <xf numFmtId="179" fontId="1" fillId="6" borderId="2" xfId="11" applyNumberFormat="1" applyFont="1" applyFill="1" applyBorder="1" applyAlignment="1">
      <alignment horizontal="center" wrapText="1"/>
    </xf>
    <xf numFmtId="179" fontId="1" fillId="3" borderId="1" xfId="11" applyNumberFormat="1" applyFont="1" applyFill="1" applyBorder="1" applyAlignment="1">
      <alignment horizontal="center" wrapText="1"/>
    </xf>
    <xf numFmtId="0" fontId="4" fillId="0" borderId="1" xfId="11" applyFont="1" applyBorder="1" applyAlignment="1">
      <alignment horizontal="center" wrapText="1"/>
    </xf>
    <xf numFmtId="181" fontId="1" fillId="0" borderId="1" xfId="11" applyNumberFormat="1" applyFont="1" applyBorder="1" applyAlignment="1">
      <alignment horizontal="center" wrapText="1"/>
    </xf>
    <xf numFmtId="2" fontId="1" fillId="0" borderId="1" xfId="11" applyNumberFormat="1" applyFont="1" applyBorder="1" applyAlignment="1">
      <alignment horizontal="center" wrapText="1"/>
    </xf>
    <xf numFmtId="1" fontId="1" fillId="0" borderId="1" xfId="11" applyNumberFormat="1" applyFont="1" applyBorder="1" applyAlignment="1">
      <alignment horizontal="center" wrapText="1"/>
    </xf>
    <xf numFmtId="182" fontId="6" fillId="0" borderId="1" xfId="12" applyNumberFormat="1" applyFont="1" applyBorder="1" applyAlignment="1">
      <alignment wrapText="1"/>
    </xf>
    <xf numFmtId="1" fontId="6" fillId="0" borderId="1" xfId="12" applyNumberFormat="1" applyFont="1" applyBorder="1" applyAlignment="1">
      <alignment wrapText="1"/>
    </xf>
    <xf numFmtId="179" fontId="6" fillId="0" borderId="1" xfId="12" applyNumberFormat="1" applyFont="1" applyBorder="1" applyAlignment="1">
      <alignment wrapText="1"/>
    </xf>
    <xf numFmtId="10" fontId="1" fillId="0" borderId="1" xfId="11" applyNumberFormat="1" applyFont="1" applyBorder="1" applyAlignment="1">
      <alignment horizontal="center" wrapText="1"/>
    </xf>
    <xf numFmtId="179" fontId="6" fillId="2" borderId="1" xfId="12" applyNumberFormat="1" applyFont="1" applyFill="1" applyBorder="1" applyAlignment="1">
      <alignment wrapText="1"/>
    </xf>
    <xf numFmtId="10" fontId="6" fillId="2" borderId="1" xfId="12" applyNumberFormat="1" applyFont="1" applyFill="1" applyBorder="1" applyAlignment="1">
      <alignment wrapText="1"/>
    </xf>
    <xf numFmtId="179" fontId="1" fillId="2" borderId="1" xfId="11" applyNumberFormat="1" applyFont="1" applyFill="1" applyBorder="1" applyAlignment="1">
      <alignment horizontal="center" wrapText="1"/>
    </xf>
    <xf numFmtId="10" fontId="1" fillId="2" borderId="1" xfId="11" applyNumberFormat="1" applyFont="1" applyFill="1" applyBorder="1" applyAlignment="1">
      <alignment horizontal="center" wrapText="1"/>
    </xf>
    <xf numFmtId="0" fontId="1" fillId="0" borderId="1" xfId="11" applyFont="1" applyBorder="1" applyAlignment="1">
      <alignment wrapText="1"/>
    </xf>
    <xf numFmtId="0" fontId="2" fillId="0" borderId="1" xfId="11" applyBorder="1" applyAlignment="1">
      <alignment wrapText="1"/>
    </xf>
    <xf numFmtId="0" fontId="3" fillId="7" borderId="1" xfId="3" applyFill="1" applyBorder="1" applyAlignment="1">
      <alignment horizontal="center" vertical="center" wrapText="1"/>
    </xf>
    <xf numFmtId="0" fontId="2" fillId="0" borderId="1" xfId="11" applyBorder="1" applyAlignment="1">
      <alignment horizontal="center" wrapText="1"/>
    </xf>
    <xf numFmtId="0" fontId="7" fillId="0" borderId="1" xfId="4" applyFont="1" applyBorder="1" applyAlignment="1" applyProtection="1">
      <alignment horizontal="left" wrapText="1"/>
      <protection locked="0"/>
    </xf>
    <xf numFmtId="183" fontId="2" fillId="0" borderId="1" xfId="11" applyNumberFormat="1" applyFont="1" applyBorder="1" applyAlignment="1">
      <alignment vertical="center" wrapText="1"/>
    </xf>
    <xf numFmtId="183" fontId="8" fillId="0" borderId="1" xfId="1" applyNumberFormat="1" applyFont="1" applyFill="1" applyBorder="1" applyAlignment="1">
      <alignment horizontal="left" vertical="center" wrapText="1"/>
    </xf>
    <xf numFmtId="0" fontId="0" fillId="5" borderId="1" xfId="0" applyFill="1" applyBorder="1" applyAlignment="1">
      <alignment wrapText="1"/>
    </xf>
    <xf numFmtId="184" fontId="2" fillId="0" borderId="1" xfId="11" applyNumberFormat="1" applyBorder="1" applyAlignment="1">
      <alignment wrapText="1"/>
    </xf>
    <xf numFmtId="2" fontId="5" fillId="8" borderId="1" xfId="11" applyNumberFormat="1" applyFont="1" applyFill="1" applyBorder="1" applyAlignment="1">
      <alignment wrapText="1"/>
    </xf>
    <xf numFmtId="179" fontId="2" fillId="9" borderId="1" xfId="6" applyNumberFormat="1" applyFont="1" applyFill="1" applyBorder="1" applyAlignment="1">
      <alignment wrapText="1"/>
    </xf>
    <xf numFmtId="179" fontId="2" fillId="0" borderId="1" xfId="11" applyNumberFormat="1" applyBorder="1" applyAlignment="1">
      <alignment wrapText="1"/>
    </xf>
    <xf numFmtId="181" fontId="2" fillId="0" borderId="1" xfId="11" applyNumberFormat="1" applyBorder="1" applyAlignment="1">
      <alignment wrapText="1"/>
    </xf>
    <xf numFmtId="2" fontId="2" fillId="0" borderId="1" xfId="11" applyNumberFormat="1" applyBorder="1" applyAlignment="1">
      <alignment wrapText="1"/>
    </xf>
    <xf numFmtId="1" fontId="2" fillId="0" borderId="1" xfId="11" applyNumberFormat="1" applyBorder="1" applyAlignment="1">
      <alignment wrapText="1"/>
    </xf>
    <xf numFmtId="182" fontId="2" fillId="9" borderId="1" xfId="11" applyNumberFormat="1" applyFill="1" applyBorder="1" applyAlignment="1">
      <alignment wrapText="1"/>
    </xf>
    <xf numFmtId="1" fontId="2" fillId="9" borderId="1" xfId="11" applyNumberFormat="1" applyFill="1" applyBorder="1" applyAlignment="1">
      <alignment wrapText="1"/>
    </xf>
    <xf numFmtId="176" fontId="2" fillId="0" borderId="1" xfId="11" applyNumberFormat="1" applyBorder="1" applyAlignment="1">
      <alignment wrapText="1"/>
    </xf>
    <xf numFmtId="179" fontId="2" fillId="9" borderId="1" xfId="11" applyNumberFormat="1" applyFill="1" applyBorder="1" applyAlignment="1">
      <alignment wrapText="1"/>
    </xf>
    <xf numFmtId="10" fontId="5" fillId="0" borderId="1" xfId="11" applyNumberFormat="1" applyFont="1" applyBorder="1" applyAlignment="1">
      <alignment wrapText="1"/>
    </xf>
    <xf numFmtId="10" fontId="2" fillId="0" borderId="1" xfId="11" applyNumberFormat="1" applyBorder="1" applyAlignment="1">
      <alignment wrapText="1"/>
    </xf>
    <xf numFmtId="10" fontId="2" fillId="9" borderId="1" xfId="10" applyNumberFormat="1" applyFont="1" applyFill="1" applyBorder="1" applyAlignment="1">
      <alignment wrapText="1"/>
    </xf>
    <xf numFmtId="179" fontId="2" fillId="0" borderId="1" xfId="11" applyNumberFormat="1" applyBorder="1" applyAlignment="1">
      <alignment horizontal="center" wrapText="1"/>
    </xf>
    <xf numFmtId="185" fontId="1" fillId="0" borderId="1" xfId="11" applyNumberFormat="1" applyFont="1" applyBorder="1" applyAlignment="1">
      <alignment horizontal="center" wrapText="1"/>
    </xf>
    <xf numFmtId="185" fontId="2" fillId="0" borderId="1" xfId="11" applyNumberFormat="1" applyBorder="1" applyAlignment="1">
      <alignment wrapText="1"/>
    </xf>
    <xf numFmtId="185" fontId="1" fillId="5" borderId="1" xfId="11" applyNumberFormat="1" applyFont="1" applyFill="1" applyBorder="1" applyAlignment="1">
      <alignment horizontal="center" wrapText="1"/>
    </xf>
    <xf numFmtId="0" fontId="2" fillId="0" borderId="1" xfId="11" applyBorder="1" applyAlignment="1">
      <alignment horizontal="center" vertical="center"/>
    </xf>
    <xf numFmtId="0" fontId="2" fillId="0" borderId="1" xfId="11" applyFont="1" applyBorder="1" applyAlignment="1">
      <alignment horizontal="center"/>
    </xf>
    <xf numFmtId="0" fontId="5" fillId="0" borderId="1" xfId="11" applyFont="1" applyBorder="1" applyAlignment="1">
      <alignment horizontal="center"/>
    </xf>
  </cellXfs>
  <cellStyles count="13">
    <cellStyle name="Currency 2" xfId="6"/>
    <cellStyle name="Currency 2 3 2" xfId="5"/>
    <cellStyle name="Currency_Sheet1 2" xfId="2"/>
    <cellStyle name="Normal 2" xfId="11"/>
    <cellStyle name="Normal 2 18 2" xfId="12"/>
    <cellStyle name="Normal 33" xfId="1"/>
    <cellStyle name="Normal_Copy of Request For Quote -- updated by VV on 043008 FINAL FINAL (4)" xfId="8"/>
    <cellStyle name="Normal_Fashion Bedding Fall 2012 2" xfId="3"/>
    <cellStyle name="Percent 2" xfId="10"/>
    <cellStyle name="Style 1" xfId="7"/>
    <cellStyle name="常规" xfId="0" builtinId="0"/>
    <cellStyle name="常规 8" xfId="9"/>
    <cellStyle name="样式 1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218440</xdr:colOff>
      <xdr:row>1</xdr:row>
      <xdr:rowOff>195580</xdr:rowOff>
    </xdr:from>
    <xdr:to>
      <xdr:col>1</xdr:col>
      <xdr:colOff>2011680</xdr:colOff>
      <xdr:row>3</xdr:row>
      <xdr:rowOff>639445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4870" y="1371600"/>
          <a:ext cx="1793240" cy="2196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194945</xdr:colOff>
      <xdr:row>4</xdr:row>
      <xdr:rowOff>149225</xdr:rowOff>
    </xdr:from>
    <xdr:to>
      <xdr:col>1</xdr:col>
      <xdr:colOff>2055495</xdr:colOff>
      <xdr:row>6</xdr:row>
      <xdr:rowOff>693420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1375" y="3954145"/>
          <a:ext cx="1860550" cy="22967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Adult%202025/Adele/&#26032;&#39068;&#33394;/C:/Users/Minhas/AppData/Local/Microsoft/Windows/INetCache/Content.Outlook/VJ2E5VPJ/FA20%20BIG%20ONE%20JERSE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20 BIG ONE JERSEY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</sheetPr>
  <dimension ref="A1:BC8"/>
  <sheetViews>
    <sheetView tabSelected="1" topLeftCell="K1" zoomScale="85" zoomScaleNormal="85" workbookViewId="0">
      <selection activeCell="Q2" sqref="Q2:Q7"/>
    </sheetView>
  </sheetViews>
  <sheetFormatPr defaultColWidth="9.25" defaultRowHeight="13.5" x14ac:dyDescent="0.15"/>
  <cols>
    <col min="2" max="2" width="36" customWidth="1"/>
    <col min="3" max="3" width="16.5" customWidth="1"/>
    <col min="4" max="4" width="21.75" customWidth="1"/>
    <col min="5" max="5" width="11.5" customWidth="1"/>
    <col min="6" max="6" width="13.875" customWidth="1"/>
    <col min="8" max="8" width="19.75" customWidth="1"/>
    <col min="9" max="9" width="18.125" customWidth="1"/>
    <col min="10" max="10" width="53.375" customWidth="1"/>
    <col min="11" max="11" width="20.125" customWidth="1"/>
    <col min="12" max="12" width="34.25" customWidth="1"/>
    <col min="13" max="13" width="11" customWidth="1"/>
    <col min="14" max="15" width="12.5" customWidth="1"/>
    <col min="16" max="16" width="11.75" customWidth="1"/>
    <col min="17" max="17" width="9.875" customWidth="1"/>
    <col min="18" max="18" width="12.125" customWidth="1"/>
    <col min="19" max="19" width="11.5" customWidth="1"/>
    <col min="20" max="21" width="9.25" customWidth="1"/>
    <col min="22" max="22" width="19.75" customWidth="1"/>
    <col min="23" max="27" width="9.25" customWidth="1"/>
    <col min="28" max="28" width="14.375" customWidth="1"/>
    <col min="29" max="29" width="13.75" customWidth="1"/>
    <col min="30" max="30" width="11.75" customWidth="1"/>
    <col min="31" max="31" width="10.75" customWidth="1"/>
    <col min="32" max="32" width="16" customWidth="1"/>
    <col min="33" max="33" width="9.5" customWidth="1"/>
    <col min="34" max="37" width="9.25" customWidth="1"/>
    <col min="38" max="38" width="9.5" customWidth="1"/>
    <col min="39" max="39" width="9.25" customWidth="1"/>
    <col min="40" max="40" width="13.375" customWidth="1"/>
    <col min="41" max="41" width="14.625" customWidth="1"/>
    <col min="42" max="43" width="9.25" customWidth="1"/>
    <col min="44" max="44" width="11.375" customWidth="1"/>
    <col min="45" max="45" width="9.25" customWidth="1"/>
    <col min="46" max="46" width="14.125" customWidth="1"/>
    <col min="47" max="51" width="11.875" customWidth="1"/>
    <col min="52" max="52" width="14.25" customWidth="1"/>
    <col min="53" max="55" width="9.25" hidden="1" customWidth="1"/>
    <col min="58" max="58" width="12.875"/>
  </cols>
  <sheetData>
    <row r="1" spans="1:55" s="1" customFormat="1" ht="63.6" customHeight="1" x14ac:dyDescent="0.25">
      <c r="A1" s="2" t="s">
        <v>5</v>
      </c>
      <c r="B1" s="2" t="s">
        <v>6</v>
      </c>
      <c r="C1" s="3" t="s">
        <v>7</v>
      </c>
      <c r="D1" s="4" t="s">
        <v>1</v>
      </c>
      <c r="E1" s="4" t="s">
        <v>3</v>
      </c>
      <c r="F1" s="5" t="s">
        <v>8</v>
      </c>
      <c r="G1" s="3" t="s">
        <v>9</v>
      </c>
      <c r="H1" s="6" t="s">
        <v>10</v>
      </c>
      <c r="I1" s="6" t="s">
        <v>11</v>
      </c>
      <c r="J1" s="6" t="s">
        <v>12</v>
      </c>
      <c r="K1" s="6" t="s">
        <v>13</v>
      </c>
      <c r="L1" s="6" t="s">
        <v>14</v>
      </c>
      <c r="M1" s="6" t="s">
        <v>15</v>
      </c>
      <c r="N1" s="3" t="s">
        <v>16</v>
      </c>
      <c r="O1" s="3" t="s">
        <v>17</v>
      </c>
      <c r="P1" s="6" t="s">
        <v>18</v>
      </c>
      <c r="Q1" s="7" t="s">
        <v>19</v>
      </c>
      <c r="R1" s="8" t="s">
        <v>20</v>
      </c>
      <c r="S1" s="9" t="s">
        <v>21</v>
      </c>
      <c r="T1" s="10" t="s">
        <v>22</v>
      </c>
      <c r="U1" s="11" t="s">
        <v>23</v>
      </c>
      <c r="V1" s="12" t="s">
        <v>24</v>
      </c>
      <c r="W1" s="13" t="s">
        <v>25</v>
      </c>
      <c r="X1" s="13" t="s">
        <v>26</v>
      </c>
      <c r="Y1" s="13" t="s">
        <v>27</v>
      </c>
      <c r="Z1" s="14" t="s">
        <v>28</v>
      </c>
      <c r="AA1" s="15" t="s">
        <v>29</v>
      </c>
      <c r="AB1" s="16" t="s">
        <v>30</v>
      </c>
      <c r="AC1" s="17" t="s">
        <v>31</v>
      </c>
      <c r="AD1" s="2" t="s">
        <v>32</v>
      </c>
      <c r="AE1" s="18" t="s">
        <v>33</v>
      </c>
      <c r="AF1" s="2" t="s">
        <v>34</v>
      </c>
      <c r="AG1" s="19" t="s">
        <v>35</v>
      </c>
      <c r="AH1" s="18" t="s">
        <v>36</v>
      </c>
      <c r="AI1" s="18" t="s">
        <v>37</v>
      </c>
      <c r="AJ1" s="19" t="s">
        <v>38</v>
      </c>
      <c r="AK1" s="18" t="s">
        <v>39</v>
      </c>
      <c r="AL1" s="19" t="s">
        <v>40</v>
      </c>
      <c r="AM1" s="18" t="s">
        <v>41</v>
      </c>
      <c r="AN1" s="19" t="s">
        <v>42</v>
      </c>
      <c r="AO1" s="18" t="s">
        <v>43</v>
      </c>
      <c r="AP1" s="18" t="s">
        <v>44</v>
      </c>
      <c r="AQ1" s="12" t="s">
        <v>45</v>
      </c>
      <c r="AR1" s="19" t="s">
        <v>46</v>
      </c>
      <c r="AS1" s="18" t="s">
        <v>47</v>
      </c>
      <c r="AT1" s="18" t="s">
        <v>48</v>
      </c>
      <c r="AU1" s="20" t="s">
        <v>49</v>
      </c>
      <c r="AV1" s="21" t="s">
        <v>50</v>
      </c>
      <c r="AW1" s="20" t="s">
        <v>51</v>
      </c>
      <c r="AX1" s="22" t="s">
        <v>52</v>
      </c>
      <c r="AY1" s="23" t="s">
        <v>53</v>
      </c>
      <c r="AZ1" s="24" t="s">
        <v>54</v>
      </c>
      <c r="BA1" s="25" t="s">
        <v>65</v>
      </c>
      <c r="BB1" s="26" t="s">
        <v>55</v>
      </c>
      <c r="BC1" s="26" t="s">
        <v>56</v>
      </c>
    </row>
    <row r="2" spans="1:55" ht="69" customHeight="1" x14ac:dyDescent="0.25">
      <c r="A2" s="27">
        <v>1</v>
      </c>
      <c r="B2" s="51"/>
      <c r="C2" s="50" t="s">
        <v>57</v>
      </c>
      <c r="D2" s="28" t="s">
        <v>2</v>
      </c>
      <c r="E2" s="25"/>
      <c r="F2" s="25" t="s">
        <v>4</v>
      </c>
      <c r="G2" s="25" t="s">
        <v>0</v>
      </c>
      <c r="H2" s="25" t="s">
        <v>66</v>
      </c>
      <c r="I2" s="25" t="s">
        <v>67</v>
      </c>
      <c r="J2" s="29" t="s">
        <v>58</v>
      </c>
      <c r="K2" s="25" t="s">
        <v>59</v>
      </c>
      <c r="L2" s="30" t="s">
        <v>68</v>
      </c>
      <c r="M2" s="25" t="s">
        <v>60</v>
      </c>
      <c r="N2" s="31"/>
      <c r="O2" s="31"/>
      <c r="P2" s="25" t="s">
        <v>61</v>
      </c>
      <c r="Q2" s="32">
        <f>R2*T2</f>
        <v>126.22500000000001</v>
      </c>
      <c r="R2" s="33">
        <v>7.65</v>
      </c>
      <c r="S2" s="34">
        <v>16.5</v>
      </c>
      <c r="T2" s="34">
        <v>16.5</v>
      </c>
      <c r="U2" s="35"/>
      <c r="V2" s="25" t="s">
        <v>62</v>
      </c>
      <c r="W2" s="36">
        <v>46</v>
      </c>
      <c r="X2" s="36">
        <v>36</v>
      </c>
      <c r="Y2" s="36">
        <v>21</v>
      </c>
      <c r="Z2" s="37"/>
      <c r="AA2" s="38">
        <v>1</v>
      </c>
      <c r="AB2" s="39">
        <f t="shared" ref="AB2:AB7" si="0">IF(W2="","",W2*X2*Y2/1000000)</f>
        <v>3.4776000000000001E-2</v>
      </c>
      <c r="AC2" s="40">
        <f t="shared" ref="AC2:AC7" si="1">IF(AA2="","",65/AB2*AA2)</f>
        <v>1869.105129974695</v>
      </c>
      <c r="AD2" s="41">
        <v>3700</v>
      </c>
      <c r="AE2" s="42">
        <f t="shared" ref="AE2:AE7" si="2">IF(ISERROR(AD2/AC2),"",AD2/AC2)</f>
        <v>1.9795569230769232</v>
      </c>
      <c r="AF2" s="25" t="s">
        <v>63</v>
      </c>
      <c r="AG2" s="43">
        <f t="shared" ref="AG2:AG7" si="3">12.8%+10%</f>
        <v>0.22800000000000001</v>
      </c>
      <c r="AH2" s="42">
        <f t="shared" ref="AH2:AH7" si="4">IF(ISERROR(T2*AG2),"",T2*AG2)</f>
        <v>3.762</v>
      </c>
      <c r="AI2" s="42">
        <f t="shared" ref="AI2:AI7" si="5">IF(ISERROR(T2+AE2+AH2),"",T2+AE2+AH2)</f>
        <v>22.241556923076924</v>
      </c>
      <c r="AJ2" s="44">
        <v>0.31</v>
      </c>
      <c r="AK2" s="42">
        <f>IF(ISERROR(AW2*AJ2),"",AW2*AJ2)</f>
        <v>16.178899999999999</v>
      </c>
      <c r="AL2" s="44"/>
      <c r="AM2" s="42">
        <f>IF(ISERROR(AW2*AL2),"",AW2*AL2)</f>
        <v>0</v>
      </c>
      <c r="AN2" s="44">
        <v>0.1</v>
      </c>
      <c r="AO2" s="42">
        <f>IF(ISERROR(AW2*AN2),"",AW2*AN2)</f>
        <v>5.2190000000000003</v>
      </c>
      <c r="AP2" s="42"/>
      <c r="AQ2" s="25"/>
      <c r="AR2" s="44"/>
      <c r="AS2" s="42">
        <f>IF(ISERROR(AW2*AR2),"",AW2*AR2)</f>
        <v>0</v>
      </c>
      <c r="AT2" s="42">
        <f t="shared" ref="AT2:AT7" si="6">IF(ISERROR(AK2+AM2+AO2+AP2+AS2),"",AK2+AM2+AO2+AP2+AS2)</f>
        <v>21.3979</v>
      </c>
      <c r="AU2" s="42">
        <f t="shared" ref="AU2:AU7" si="7">IF(ISERROR(AI2+AT2),"",AI2+AT2)</f>
        <v>43.639456923076921</v>
      </c>
      <c r="AV2" s="45">
        <f>IF(ISERROR((AW2-AU2)/AW2),"",(AW2-AU2)/AW2)</f>
        <v>0.16383489321561751</v>
      </c>
      <c r="AW2" s="42">
        <v>52.19</v>
      </c>
      <c r="AX2" s="46">
        <v>89.99</v>
      </c>
      <c r="AY2" s="44">
        <v>0.42</v>
      </c>
      <c r="AZ2" s="47">
        <f t="shared" ref="AZ2:AZ7" si="8">SUM(BA2)</f>
        <v>396</v>
      </c>
      <c r="BA2" s="48">
        <v>396</v>
      </c>
      <c r="BB2" s="38"/>
      <c r="BC2" s="48"/>
    </row>
    <row r="3" spans="1:55" ht="69" customHeight="1" x14ac:dyDescent="0.25">
      <c r="A3" s="27">
        <v>2</v>
      </c>
      <c r="B3" s="51"/>
      <c r="C3" s="50"/>
      <c r="D3" s="28" t="s">
        <v>2</v>
      </c>
      <c r="E3" s="25"/>
      <c r="F3" s="25" t="s">
        <v>4</v>
      </c>
      <c r="G3" s="25" t="s">
        <v>0</v>
      </c>
      <c r="H3" s="25" t="s">
        <v>66</v>
      </c>
      <c r="I3" s="25" t="s">
        <v>67</v>
      </c>
      <c r="J3" s="29" t="s">
        <v>58</v>
      </c>
      <c r="K3" s="25" t="s">
        <v>59</v>
      </c>
      <c r="L3" s="30" t="s">
        <v>69</v>
      </c>
      <c r="M3" s="25" t="s">
        <v>60</v>
      </c>
      <c r="N3" s="31"/>
      <c r="O3" s="31"/>
      <c r="P3" s="25" t="s">
        <v>61</v>
      </c>
      <c r="Q3" s="32">
        <f t="shared" ref="Q3:Q7" si="9">R3*T3</f>
        <v>137.08800000000002</v>
      </c>
      <c r="R3" s="33">
        <v>7.65</v>
      </c>
      <c r="S3" s="34">
        <v>17.920000000000002</v>
      </c>
      <c r="T3" s="34">
        <v>17.920000000000002</v>
      </c>
      <c r="U3" s="35"/>
      <c r="V3" s="25" t="s">
        <v>62</v>
      </c>
      <c r="W3" s="36">
        <v>46</v>
      </c>
      <c r="X3" s="36">
        <v>36</v>
      </c>
      <c r="Y3" s="36">
        <v>23</v>
      </c>
      <c r="Z3" s="37"/>
      <c r="AA3" s="38">
        <v>1</v>
      </c>
      <c r="AB3" s="39">
        <f t="shared" si="0"/>
        <v>3.8087999999999997E-2</v>
      </c>
      <c r="AC3" s="40">
        <f t="shared" si="1"/>
        <v>1706.5742491073306</v>
      </c>
      <c r="AD3" s="41">
        <v>3700</v>
      </c>
      <c r="AE3" s="42">
        <f t="shared" si="2"/>
        <v>2.1680861538461538</v>
      </c>
      <c r="AF3" s="25" t="s">
        <v>63</v>
      </c>
      <c r="AG3" s="43">
        <f t="shared" si="3"/>
        <v>0.22800000000000001</v>
      </c>
      <c r="AH3" s="42">
        <f t="shared" si="4"/>
        <v>4.0857600000000005</v>
      </c>
      <c r="AI3" s="42">
        <f t="shared" si="5"/>
        <v>24.173846153846156</v>
      </c>
      <c r="AJ3" s="44">
        <v>0.31</v>
      </c>
      <c r="AK3" s="42">
        <f>IF(ISERROR(AW3*AJ3),"",AW3*AJ3)</f>
        <v>17.976900000000001</v>
      </c>
      <c r="AL3" s="44"/>
      <c r="AM3" s="42">
        <f>IF(ISERROR(AW3*AL3),"",AW3*AL3)</f>
        <v>0</v>
      </c>
      <c r="AN3" s="44">
        <v>0.1</v>
      </c>
      <c r="AO3" s="42">
        <f>IF(ISERROR(AW3*AN3),"",AW3*AN3)</f>
        <v>5.7990000000000004</v>
      </c>
      <c r="AP3" s="42"/>
      <c r="AQ3" s="25"/>
      <c r="AR3" s="44"/>
      <c r="AS3" s="42">
        <f>IF(ISERROR(AW3*AR3),"",AW3*AR3)</f>
        <v>0</v>
      </c>
      <c r="AT3" s="42">
        <f t="shared" si="6"/>
        <v>23.7759</v>
      </c>
      <c r="AU3" s="42">
        <f t="shared" si="7"/>
        <v>47.949746153846156</v>
      </c>
      <c r="AV3" s="45">
        <f>IF(ISERROR((AW3-AU3)/AW3),"",(AW3-AU3)/AW3)</f>
        <v>0.1731376762571796</v>
      </c>
      <c r="AW3" s="42">
        <v>57.99</v>
      </c>
      <c r="AX3" s="46">
        <v>99.99</v>
      </c>
      <c r="AY3" s="44">
        <v>0.42</v>
      </c>
      <c r="AZ3" s="47">
        <f t="shared" si="8"/>
        <v>198</v>
      </c>
      <c r="BA3" s="48">
        <v>198</v>
      </c>
      <c r="BB3" s="38"/>
      <c r="BC3" s="48"/>
    </row>
    <row r="4" spans="1:55" ht="69" customHeight="1" x14ac:dyDescent="0.25">
      <c r="A4" s="27">
        <v>3</v>
      </c>
      <c r="B4" s="51"/>
      <c r="C4" s="50"/>
      <c r="D4" s="28" t="s">
        <v>2</v>
      </c>
      <c r="E4" s="25"/>
      <c r="F4" s="25" t="s">
        <v>4</v>
      </c>
      <c r="G4" s="25" t="s">
        <v>0</v>
      </c>
      <c r="H4" s="25" t="s">
        <v>66</v>
      </c>
      <c r="I4" s="25" t="s">
        <v>67</v>
      </c>
      <c r="J4" s="29" t="s">
        <v>58</v>
      </c>
      <c r="K4" s="25" t="s">
        <v>59</v>
      </c>
      <c r="L4" s="30" t="s">
        <v>70</v>
      </c>
      <c r="M4" s="25" t="s">
        <v>60</v>
      </c>
      <c r="N4" s="31"/>
      <c r="O4" s="31"/>
      <c r="P4" s="25" t="s">
        <v>61</v>
      </c>
      <c r="Q4" s="32">
        <f t="shared" si="9"/>
        <v>143.208</v>
      </c>
      <c r="R4" s="33">
        <v>7.65</v>
      </c>
      <c r="S4" s="34">
        <v>18.72</v>
      </c>
      <c r="T4" s="34">
        <v>18.72</v>
      </c>
      <c r="U4" s="35"/>
      <c r="V4" s="25" t="s">
        <v>62</v>
      </c>
      <c r="W4" s="36">
        <v>46</v>
      </c>
      <c r="X4" s="36">
        <v>36</v>
      </c>
      <c r="Y4" s="36">
        <v>25</v>
      </c>
      <c r="Z4" s="37"/>
      <c r="AA4" s="38">
        <v>1</v>
      </c>
      <c r="AB4" s="39">
        <f t="shared" si="0"/>
        <v>4.1399999999999999E-2</v>
      </c>
      <c r="AC4" s="40">
        <f t="shared" si="1"/>
        <v>1570.0483091787439</v>
      </c>
      <c r="AD4" s="41">
        <v>3700</v>
      </c>
      <c r="AE4" s="42">
        <f t="shared" si="2"/>
        <v>2.3566153846153846</v>
      </c>
      <c r="AF4" s="25" t="s">
        <v>63</v>
      </c>
      <c r="AG4" s="43">
        <f t="shared" si="3"/>
        <v>0.22800000000000001</v>
      </c>
      <c r="AH4" s="42">
        <f t="shared" si="4"/>
        <v>4.26816</v>
      </c>
      <c r="AI4" s="42">
        <f t="shared" si="5"/>
        <v>25.344775384615382</v>
      </c>
      <c r="AJ4" s="44">
        <v>0.31</v>
      </c>
      <c r="AK4" s="42">
        <f>IF(ISERROR(AW4*AJ4),"",AW4*AJ4)</f>
        <v>19.774899999999999</v>
      </c>
      <c r="AL4" s="44"/>
      <c r="AM4" s="42">
        <f>IF(ISERROR(AW4*AL4),"",AW4*AL4)</f>
        <v>0</v>
      </c>
      <c r="AN4" s="44">
        <v>0.1</v>
      </c>
      <c r="AO4" s="42">
        <f>IF(ISERROR(AW4*AN4),"",AW4*AN4)</f>
        <v>6.3790000000000004</v>
      </c>
      <c r="AP4" s="42"/>
      <c r="AQ4" s="25"/>
      <c r="AR4" s="44"/>
      <c r="AS4" s="42">
        <f>IF(ISERROR(AW4*AR4),"",AW4*AR4)</f>
        <v>0</v>
      </c>
      <c r="AT4" s="42">
        <f t="shared" si="6"/>
        <v>26.1539</v>
      </c>
      <c r="AU4" s="42">
        <f t="shared" si="7"/>
        <v>51.498675384615382</v>
      </c>
      <c r="AV4" s="45">
        <f>IF(ISERROR((AW4-AU4)/AW4),"",(AW4-AU4)/AW4)</f>
        <v>0.19268419212078097</v>
      </c>
      <c r="AW4" s="42">
        <v>63.79</v>
      </c>
      <c r="AX4" s="46">
        <v>109.99</v>
      </c>
      <c r="AY4" s="44">
        <v>0.42</v>
      </c>
      <c r="AZ4" s="47">
        <f t="shared" si="8"/>
        <v>99</v>
      </c>
      <c r="BA4" s="48">
        <v>99</v>
      </c>
      <c r="BB4" s="38"/>
      <c r="BC4" s="48"/>
    </row>
    <row r="5" spans="1:55" ht="69" customHeight="1" x14ac:dyDescent="0.25">
      <c r="A5" s="27">
        <v>4</v>
      </c>
      <c r="B5" s="52"/>
      <c r="C5" s="50" t="s">
        <v>57</v>
      </c>
      <c r="D5" s="28" t="s">
        <v>2</v>
      </c>
      <c r="E5" s="25"/>
      <c r="F5" s="25" t="s">
        <v>4</v>
      </c>
      <c r="G5" s="25" t="s">
        <v>0</v>
      </c>
      <c r="H5" s="25" t="s">
        <v>66</v>
      </c>
      <c r="I5" s="25" t="s">
        <v>67</v>
      </c>
      <c r="J5" s="29" t="s">
        <v>58</v>
      </c>
      <c r="K5" s="25" t="s">
        <v>59</v>
      </c>
      <c r="L5" s="30" t="s">
        <v>68</v>
      </c>
      <c r="M5" s="25" t="s">
        <v>64</v>
      </c>
      <c r="N5" s="31"/>
      <c r="O5" s="31"/>
      <c r="P5" s="25" t="s">
        <v>61</v>
      </c>
      <c r="Q5" s="32">
        <f t="shared" si="9"/>
        <v>126.22500000000001</v>
      </c>
      <c r="R5" s="33">
        <v>7.65</v>
      </c>
      <c r="S5" s="34">
        <v>16.5</v>
      </c>
      <c r="T5" s="34">
        <v>16.5</v>
      </c>
      <c r="U5" s="35"/>
      <c r="V5" s="25" t="s">
        <v>62</v>
      </c>
      <c r="W5" s="36">
        <v>46</v>
      </c>
      <c r="X5" s="36">
        <v>36</v>
      </c>
      <c r="Y5" s="36">
        <v>21</v>
      </c>
      <c r="Z5" s="37"/>
      <c r="AA5" s="38">
        <v>1</v>
      </c>
      <c r="AB5" s="39">
        <f t="shared" si="0"/>
        <v>3.4776000000000001E-2</v>
      </c>
      <c r="AC5" s="40">
        <f t="shared" si="1"/>
        <v>1869.105129974695</v>
      </c>
      <c r="AD5" s="41">
        <v>3700</v>
      </c>
      <c r="AE5" s="42">
        <f t="shared" si="2"/>
        <v>1.9795569230769232</v>
      </c>
      <c r="AF5" s="25" t="s">
        <v>63</v>
      </c>
      <c r="AG5" s="43">
        <f t="shared" si="3"/>
        <v>0.22800000000000001</v>
      </c>
      <c r="AH5" s="42">
        <f t="shared" si="4"/>
        <v>3.762</v>
      </c>
      <c r="AI5" s="42">
        <f t="shared" si="5"/>
        <v>22.241556923076924</v>
      </c>
      <c r="AJ5" s="44">
        <v>0.31</v>
      </c>
      <c r="AK5" s="42">
        <f t="shared" ref="AK5:AK7" si="10">IF(ISERROR(AW5*AJ5),"",AW5*AJ5)</f>
        <v>16.178899999999999</v>
      </c>
      <c r="AL5" s="44"/>
      <c r="AM5" s="42">
        <f t="shared" ref="AM5:AM7" si="11">IF(ISERROR(AW5*AL5),"",AW5*AL5)</f>
        <v>0</v>
      </c>
      <c r="AN5" s="44">
        <v>0.1</v>
      </c>
      <c r="AO5" s="42">
        <f t="shared" ref="AO5:AO7" si="12">IF(ISERROR(AW5*AN5),"",AW5*AN5)</f>
        <v>5.2190000000000003</v>
      </c>
      <c r="AP5" s="42"/>
      <c r="AQ5" s="25"/>
      <c r="AR5" s="44"/>
      <c r="AS5" s="42">
        <f t="shared" ref="AS5:AS7" si="13">IF(ISERROR(AW5*AR5),"",AW5*AR5)</f>
        <v>0</v>
      </c>
      <c r="AT5" s="42">
        <f t="shared" si="6"/>
        <v>21.3979</v>
      </c>
      <c r="AU5" s="42">
        <f t="shared" si="7"/>
        <v>43.639456923076921</v>
      </c>
      <c r="AV5" s="45">
        <f t="shared" ref="AV5:AV7" si="14">IF(ISERROR((AW5-AU5)/AW5),"",(AW5-AU5)/AW5)</f>
        <v>0.16383489321561751</v>
      </c>
      <c r="AW5" s="42">
        <v>52.19</v>
      </c>
      <c r="AX5" s="46">
        <v>89.99</v>
      </c>
      <c r="AY5" s="44">
        <v>0.42</v>
      </c>
      <c r="AZ5" s="47">
        <f t="shared" si="8"/>
        <v>198</v>
      </c>
      <c r="BA5" s="48">
        <v>198</v>
      </c>
      <c r="BB5" s="38"/>
      <c r="BC5" s="48"/>
    </row>
    <row r="6" spans="1:55" ht="69" customHeight="1" x14ac:dyDescent="0.25">
      <c r="A6" s="27">
        <v>5</v>
      </c>
      <c r="B6" s="52"/>
      <c r="C6" s="50"/>
      <c r="D6" s="28" t="s">
        <v>2</v>
      </c>
      <c r="E6" s="25"/>
      <c r="F6" s="25" t="s">
        <v>4</v>
      </c>
      <c r="G6" s="25" t="s">
        <v>0</v>
      </c>
      <c r="H6" s="25" t="s">
        <v>66</v>
      </c>
      <c r="I6" s="25" t="s">
        <v>67</v>
      </c>
      <c r="J6" s="29" t="s">
        <v>58</v>
      </c>
      <c r="K6" s="25" t="s">
        <v>59</v>
      </c>
      <c r="L6" s="30" t="s">
        <v>69</v>
      </c>
      <c r="M6" s="25" t="s">
        <v>64</v>
      </c>
      <c r="N6" s="31"/>
      <c r="O6" s="31"/>
      <c r="P6" s="25" t="s">
        <v>61</v>
      </c>
      <c r="Q6" s="32">
        <f t="shared" si="9"/>
        <v>137.08800000000002</v>
      </c>
      <c r="R6" s="33">
        <v>7.65</v>
      </c>
      <c r="S6" s="34">
        <v>17.920000000000002</v>
      </c>
      <c r="T6" s="34">
        <v>17.920000000000002</v>
      </c>
      <c r="U6" s="35"/>
      <c r="V6" s="25" t="s">
        <v>62</v>
      </c>
      <c r="W6" s="36">
        <v>46</v>
      </c>
      <c r="X6" s="36">
        <v>36</v>
      </c>
      <c r="Y6" s="36">
        <v>23</v>
      </c>
      <c r="Z6" s="37"/>
      <c r="AA6" s="38">
        <v>1</v>
      </c>
      <c r="AB6" s="39">
        <f t="shared" si="0"/>
        <v>3.8087999999999997E-2</v>
      </c>
      <c r="AC6" s="40">
        <f t="shared" si="1"/>
        <v>1706.5742491073306</v>
      </c>
      <c r="AD6" s="41">
        <v>3700</v>
      </c>
      <c r="AE6" s="42">
        <f t="shared" si="2"/>
        <v>2.1680861538461538</v>
      </c>
      <c r="AF6" s="25" t="s">
        <v>63</v>
      </c>
      <c r="AG6" s="43">
        <f t="shared" si="3"/>
        <v>0.22800000000000001</v>
      </c>
      <c r="AH6" s="42">
        <f t="shared" si="4"/>
        <v>4.0857600000000005</v>
      </c>
      <c r="AI6" s="42">
        <f t="shared" si="5"/>
        <v>24.173846153846156</v>
      </c>
      <c r="AJ6" s="44">
        <v>0.31</v>
      </c>
      <c r="AK6" s="42">
        <f t="shared" si="10"/>
        <v>17.976900000000001</v>
      </c>
      <c r="AL6" s="44"/>
      <c r="AM6" s="42">
        <f t="shared" si="11"/>
        <v>0</v>
      </c>
      <c r="AN6" s="44">
        <v>0.1</v>
      </c>
      <c r="AO6" s="42">
        <f t="shared" si="12"/>
        <v>5.7990000000000004</v>
      </c>
      <c r="AP6" s="42"/>
      <c r="AQ6" s="25"/>
      <c r="AR6" s="44"/>
      <c r="AS6" s="42">
        <f t="shared" si="13"/>
        <v>0</v>
      </c>
      <c r="AT6" s="42">
        <f t="shared" si="6"/>
        <v>23.7759</v>
      </c>
      <c r="AU6" s="42">
        <f t="shared" si="7"/>
        <v>47.949746153846156</v>
      </c>
      <c r="AV6" s="45">
        <f t="shared" si="14"/>
        <v>0.1731376762571796</v>
      </c>
      <c r="AW6" s="42">
        <v>57.99</v>
      </c>
      <c r="AX6" s="46">
        <v>99.99</v>
      </c>
      <c r="AY6" s="44">
        <v>0.42</v>
      </c>
      <c r="AZ6" s="47">
        <f t="shared" si="8"/>
        <v>99</v>
      </c>
      <c r="BA6" s="48">
        <v>99</v>
      </c>
      <c r="BB6" s="38"/>
      <c r="BC6" s="48"/>
    </row>
    <row r="7" spans="1:55" ht="69" customHeight="1" x14ac:dyDescent="0.25">
      <c r="A7" s="27">
        <v>6</v>
      </c>
      <c r="B7" s="52"/>
      <c r="C7" s="50"/>
      <c r="D7" s="28" t="s">
        <v>2</v>
      </c>
      <c r="E7" s="25"/>
      <c r="F7" s="25" t="s">
        <v>4</v>
      </c>
      <c r="G7" s="25" t="s">
        <v>0</v>
      </c>
      <c r="H7" s="25" t="s">
        <v>66</v>
      </c>
      <c r="I7" s="25" t="s">
        <v>67</v>
      </c>
      <c r="J7" s="29" t="s">
        <v>58</v>
      </c>
      <c r="K7" s="25" t="s">
        <v>59</v>
      </c>
      <c r="L7" s="30" t="s">
        <v>70</v>
      </c>
      <c r="M7" s="25" t="s">
        <v>64</v>
      </c>
      <c r="N7" s="31"/>
      <c r="O7" s="31"/>
      <c r="P7" s="25" t="s">
        <v>61</v>
      </c>
      <c r="Q7" s="32">
        <f t="shared" si="9"/>
        <v>143.208</v>
      </c>
      <c r="R7" s="33">
        <v>7.65</v>
      </c>
      <c r="S7" s="34">
        <v>18.72</v>
      </c>
      <c r="T7" s="34">
        <v>18.72</v>
      </c>
      <c r="U7" s="35"/>
      <c r="V7" s="25" t="s">
        <v>62</v>
      </c>
      <c r="W7" s="36">
        <v>46</v>
      </c>
      <c r="X7" s="36">
        <v>36</v>
      </c>
      <c r="Y7" s="36">
        <v>25</v>
      </c>
      <c r="Z7" s="37"/>
      <c r="AA7" s="38">
        <v>1</v>
      </c>
      <c r="AB7" s="39">
        <f t="shared" si="0"/>
        <v>4.1399999999999999E-2</v>
      </c>
      <c r="AC7" s="40">
        <f t="shared" si="1"/>
        <v>1570.0483091787439</v>
      </c>
      <c r="AD7" s="41">
        <v>3700</v>
      </c>
      <c r="AE7" s="42">
        <f t="shared" si="2"/>
        <v>2.3566153846153846</v>
      </c>
      <c r="AF7" s="25" t="s">
        <v>63</v>
      </c>
      <c r="AG7" s="43">
        <f t="shared" si="3"/>
        <v>0.22800000000000001</v>
      </c>
      <c r="AH7" s="42">
        <f t="shared" si="4"/>
        <v>4.26816</v>
      </c>
      <c r="AI7" s="42">
        <f t="shared" si="5"/>
        <v>25.344775384615382</v>
      </c>
      <c r="AJ7" s="44">
        <v>0.31</v>
      </c>
      <c r="AK7" s="42">
        <f t="shared" si="10"/>
        <v>19.774899999999999</v>
      </c>
      <c r="AL7" s="44"/>
      <c r="AM7" s="42">
        <f t="shared" si="11"/>
        <v>0</v>
      </c>
      <c r="AN7" s="44">
        <v>0.1</v>
      </c>
      <c r="AO7" s="42">
        <f t="shared" si="12"/>
        <v>6.3790000000000004</v>
      </c>
      <c r="AP7" s="42"/>
      <c r="AQ7" s="25"/>
      <c r="AR7" s="44"/>
      <c r="AS7" s="42">
        <f t="shared" si="13"/>
        <v>0</v>
      </c>
      <c r="AT7" s="42">
        <f t="shared" si="6"/>
        <v>26.1539</v>
      </c>
      <c r="AU7" s="42">
        <f t="shared" si="7"/>
        <v>51.498675384615382</v>
      </c>
      <c r="AV7" s="45">
        <f t="shared" si="14"/>
        <v>0.19268419212078097</v>
      </c>
      <c r="AW7" s="42">
        <v>63.79</v>
      </c>
      <c r="AX7" s="46">
        <v>109.99</v>
      </c>
      <c r="AY7" s="44">
        <v>0.42</v>
      </c>
      <c r="AZ7" s="47">
        <f t="shared" si="8"/>
        <v>50</v>
      </c>
      <c r="BA7" s="48">
        <v>50</v>
      </c>
      <c r="BB7" s="38"/>
      <c r="BC7" s="48"/>
    </row>
    <row r="8" spans="1:55" ht="15" x14ac:dyDescent="0.25">
      <c r="AZ8" s="49">
        <f>SUM(AZ2:AZ7)</f>
        <v>1040</v>
      </c>
      <c r="BA8" s="49">
        <f>SUM(BA2:BA7)</f>
        <v>1040</v>
      </c>
    </row>
  </sheetData>
  <protectedRanges>
    <protectedRange sqref="R2:R7" name="Range1"/>
    <protectedRange sqref="K2:K4" name="Range1_1"/>
    <protectedRange sqref="M2:M4" name="Range1_2"/>
    <protectedRange sqref="AF2:AG4" name="Range1_4"/>
    <protectedRange sqref="AX2:AX7" name="Range1_3"/>
  </protectedRanges>
  <mergeCells count="4">
    <mergeCell ref="B2:B4"/>
    <mergeCell ref="B5:B7"/>
    <mergeCell ref="C2:C4"/>
    <mergeCell ref="C5:C7"/>
  </mergeCells>
  <phoneticPr fontId="11" type="noConversion"/>
  <pageMargins left="0.75" right="0.75" top="1" bottom="1" header="0.5" footer="0.5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#REF!</xm:f>
          </x14:formula1>
          <xm:sqref>D2:D7</xm:sqref>
        </x14:dataValidation>
        <x14:dataValidation type="list" allowBlank="1" showInputMessage="1" showErrorMessage="1">
          <x14:formula1>
            <xm:f>#REF!</xm:f>
          </x14:formula1>
          <xm:sqref>F2:F7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omments xmlns="https://web.wps.cn/et/2018/main" xmlns:s="http://schemas.openxmlformats.org/spreadsheetml/2006/main">
  <commentList sheetStid="9">
    <comment s:ref="C3" rgbClr="102E4E"/>
    <comment s:ref="C4" rgbClr="102E4E"/>
    <comment s:ref="A6" rgbClr="102E4E"/>
  </commentList>
  <commentList sheetStid="14"/>
  <commentList sheetStid="13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</commentList>
</comments>
</file>

<file path=customXml/item2.xml><?xml version="1.0" encoding="utf-8"?>
<allowEditUser xmlns="https://web.wps.cn/et/2018/main" xmlns:s="http://schemas.openxmlformats.org/spreadsheetml/2006/main" hasInvisiblePropRange="0">
  <rangeList sheetStid="9" master="" otherUserPermission="visible">
    <arrUserId title="区域1_1" rangeCreator="" othersAccessPermission="edit"/>
  </rangeList>
  <rangeList sheetStid="14" master="" otherUserPermission="visible">
    <arrUserId title="Range1" rangeCreator="" othersAccessPermission="edit"/>
    <arrUserId title="Range1_1" rangeCreator="" othersAccessPermission="edit"/>
    <arrUserId title="Range1_2" rangeCreator="" othersAccessPermission="edit"/>
    <arrUserId title="Range1_5" rangeCreator="" othersAccessPermission="edit"/>
    <arrUserId title="Range1_3_1" rangeCreator="" othersAccessPermission="edit"/>
  </rangeList>
  <rangeList sheetStid="13" master="" otherUserPermission="visible">
    <arrUserId title="Range1" rangeCreator="" othersAccessPermission="edit"/>
    <arrUserId title="Range1_1" rangeCreator="" othersAccessPermission="edit"/>
    <arrUserId title="Range1_2" rangeCreator="" othersAccessPermission="edit"/>
    <arrUserId title="Range1_4" rangeCreator="" othersAccessPermission="edit"/>
    <arrUserId title="Range1_3" rangeCreator="" othersAccessPermission="edit"/>
  </rangeList>
  <rangeList sheetStid="15" master="" otherUserPermission="visible"/>
  <rangeList sheetStid="12" master="" otherUserPermission="visible"/>
  <rangeList sheetStid="10" master="" otherUserPermission="visible"/>
  <rangeList sheetStid="11" master="" otherUserPermission="visible"/>
</allowEditUser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amazon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彭萍萍</dc:creator>
  <cp:lastModifiedBy>高丽</cp:lastModifiedBy>
  <dcterms:created xsi:type="dcterms:W3CDTF">2024-02-11T06:17:00Z</dcterms:created>
  <dcterms:modified xsi:type="dcterms:W3CDTF">2026-05-08T07:51:05Z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CA8DC2ACA58B4651B3410F97550E9B76_12</vt:lpwstr>
  </property>
  <property fmtid="{D5CDD505-2E9C-101B-9397-08002B2CF9AE}" pid="4" name="CalculationRule">
    <vt:i4>0</vt:i4>
  </property>
</Properties>
</file>