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9EE6FFA-B827-42E5-BD84-48D07B0FCC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" i="5" l="1"/>
  <c r="AI4" i="5"/>
  <c r="AI3" i="5" l="1"/>
  <c r="AI2" i="5"/>
  <c r="AD6" i="5" l="1"/>
  <c r="AE6" i="5" s="1"/>
  <c r="AG6" i="5" s="1"/>
  <c r="AJ6" i="5"/>
  <c r="AW5" i="5"/>
  <c r="AD5" i="5"/>
  <c r="AE5" i="5" s="1"/>
  <c r="AG5" i="5" s="1"/>
  <c r="AJ5" i="5"/>
  <c r="AD4" i="5"/>
  <c r="AE4" i="5" s="1"/>
  <c r="AG4" i="5" s="1"/>
  <c r="AJ4" i="5"/>
  <c r="AD3" i="5"/>
  <c r="AE3" i="5" s="1"/>
  <c r="AG3" i="5" s="1"/>
  <c r="AJ3" i="5"/>
  <c r="AD2" i="5"/>
  <c r="AE2" i="5" s="1"/>
  <c r="AG2" i="5" s="1"/>
  <c r="AJ2" i="5"/>
  <c r="AM6" i="5" l="1"/>
  <c r="AT6" i="5"/>
  <c r="AO6" i="5"/>
  <c r="AQ6" i="5"/>
  <c r="AW6" i="5"/>
  <c r="AO4" i="5"/>
  <c r="AM4" i="5"/>
  <c r="AQ4" i="5"/>
  <c r="AT4" i="5"/>
  <c r="AW4" i="5"/>
  <c r="AO3" i="5"/>
  <c r="AQ3" i="5"/>
  <c r="AW3" i="5"/>
  <c r="AM3" i="5"/>
  <c r="AT3" i="5"/>
  <c r="AM2" i="5"/>
  <c r="AO2" i="5"/>
  <c r="AT2" i="5"/>
  <c r="AW2" i="5"/>
  <c r="AQ2" i="5"/>
  <c r="AM5" i="5"/>
  <c r="AO5" i="5"/>
  <c r="AQ5" i="5"/>
  <c r="AT5" i="5"/>
  <c r="AK5" i="5"/>
  <c r="AK2" i="5"/>
  <c r="AK3" i="5"/>
  <c r="AK4" i="5"/>
  <c r="AK6" i="5"/>
  <c r="AX4" i="5" l="1"/>
  <c r="AX3" i="5"/>
  <c r="AY3" i="5" s="1"/>
  <c r="AZ3" i="5" s="1"/>
  <c r="AX6" i="5"/>
  <c r="AY6" i="5" s="1"/>
  <c r="AZ6" i="5" s="1"/>
  <c r="AX2" i="5"/>
  <c r="AY2" i="5" s="1"/>
  <c r="AZ2" i="5" s="1"/>
  <c r="AX5" i="5"/>
  <c r="AY5" i="5" s="1"/>
  <c r="AZ5" i="5" s="1"/>
  <c r="BH4" i="5"/>
  <c r="BH6" i="5"/>
  <c r="BH2" i="5"/>
  <c r="BH5" i="5"/>
  <c r="BH3" i="5"/>
  <c r="AY4" i="5"/>
  <c r="AZ4" i="5" s="1"/>
  <c r="BG6" i="5" l="1"/>
  <c r="BG3" i="5"/>
  <c r="BG4" i="5"/>
  <c r="BG5" i="5"/>
  <c r="BG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G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<sst xmlns="http://schemas.openxmlformats.org/spreadsheetml/2006/main" count="135" uniqueCount="100">
  <si>
    <t>Brand</t>
  </si>
  <si>
    <t>Package Type</t>
  </si>
  <si>
    <t>Licensor</t>
  </si>
  <si>
    <t>Normal</t>
  </si>
  <si>
    <t>Natori</t>
  </si>
  <si>
    <t>Natori 7%</t>
  </si>
  <si>
    <t>QUILT</t>
  </si>
  <si>
    <t>BED SKIRT&amp;SHAM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</si>
  <si>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</si>
  <si>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</si>
  <si>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</si>
  <si>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</si>
  <si>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</si>
  <si>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</si>
  <si>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</si>
  <si>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</si>
  <si>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</si>
  <si>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</si>
  <si>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</si>
  <si>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</si>
  <si>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</si>
  <si>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</si>
  <si>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</si>
  <si>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</si>
  <si>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</si>
  <si>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</si>
  <si>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</si>
  <si>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</si>
  <si>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</si>
  <si>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</si>
  <si>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</si>
  <si>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</si>
  <si>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</si>
  <si>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</si>
  <si>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</si>
  <si>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</si>
  <si>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</si>
  <si>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</si>
  <si>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</si>
  <si>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</si>
  <si>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</si>
  <si>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</si>
  <si>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</si>
  <si>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</si>
  <si>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</si>
  <si>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</si>
  <si>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</si>
  <si>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</si>
  <si>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</si>
  <si>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</si>
  <si>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</si>
  <si>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</si>
  <si>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</si>
  <si>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</si>
  <si>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</si>
  <si>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</si>
  <si>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</si>
  <si>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</si>
  <si>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</si>
  <si>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</si>
  <si>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</si>
  <si>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</si>
  <si>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</si>
  <si>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</si>
  <si>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</si>
  <si>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</si>
  <si>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</si>
  <si>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Natori Wave</t>
    <phoneticPr fontId="10" type="noConversion"/>
  </si>
  <si>
    <t xml:space="preserve">Natori Wave 3pc Quilt Set </t>
    <phoneticPr fontId="10" type="noConversion"/>
  </si>
  <si>
    <t>Natori Wave Euro Sham</t>
    <phoneticPr fontId="10" type="noConversion"/>
  </si>
  <si>
    <t>Natori Wave
Bed Scarf</t>
    <phoneticPr fontId="10" type="noConversion"/>
  </si>
  <si>
    <t>Natori Wave
Dec Pil 20x16</t>
    <phoneticPr fontId="10" type="noConversion"/>
  </si>
  <si>
    <t>FACE:300TC 68%Lyocell 32% Cotton; BACK:T144 Cotton; Fill:150gsm Poly</t>
    <phoneticPr fontId="10" type="noConversion"/>
  </si>
  <si>
    <t>FACE &amp; BACK:300TC  68% Lyocell, 32% Cotton with embroidery on face</t>
    <phoneticPr fontId="10" type="noConversion"/>
  </si>
  <si>
    <t xml:space="preserve">FACE &amp; BACK:300TC  68% Lyocell, 32% Cotton with embroidery on face and polyester filler </t>
    <phoneticPr fontId="10" type="noConversion"/>
  </si>
  <si>
    <t>68%Lyocell 32% Cotton</t>
    <phoneticPr fontId="10" type="noConversion"/>
  </si>
  <si>
    <t>68% Lyocell, 32% Cotton</t>
    <phoneticPr fontId="10" type="noConversion"/>
  </si>
  <si>
    <t>FACE/ BACK: 300T 68% lyocell 32% cotton</t>
    <phoneticPr fontId="10" type="noConversion"/>
  </si>
  <si>
    <t>68% lyocell 32% cotton</t>
    <phoneticPr fontId="10" type="noConversion"/>
  </si>
  <si>
    <t>Silver</t>
    <phoneticPr fontId="10" type="noConversion"/>
  </si>
  <si>
    <t>9404.40.9022</t>
    <phoneticPr fontId="10" type="noConversion"/>
  </si>
  <si>
    <t>6304.93.0000</t>
    <phoneticPr fontId="10" type="noConversion"/>
  </si>
  <si>
    <t>9404.90.2060</t>
    <phoneticPr fontId="10" type="noConversion"/>
  </si>
  <si>
    <t>Royalty</t>
    <phoneticPr fontId="10" type="noConversion"/>
  </si>
  <si>
    <t>BED SCARF</t>
  </si>
  <si>
    <t>6304.19.1500</t>
  </si>
  <si>
    <t>Full/Queen
1 Quilt  92"Wx96"L
2 Sham 20"Wx26"L+2"(2)</t>
  </si>
  <si>
    <t>King
1 Quilt  110"Wx96"L
2 Sham 20"Wx36"L+2"(2)</t>
  </si>
  <si>
    <t>1 Euro Sham
26"Wx26"L</t>
  </si>
  <si>
    <t>1 Bed Scarf
21"Wx80"L</t>
  </si>
  <si>
    <t>1 Pillow
20"Wx16"L</t>
  </si>
  <si>
    <t xml:space="preserve">300TC 68%Lyocell 32% Cotton Natori Wave 3pc Quilt Set </t>
    <phoneticPr fontId="10" type="noConversion"/>
  </si>
  <si>
    <t>300TC 68%Lyocell 32% Cotton Natori Wave Euro Sham</t>
    <phoneticPr fontId="10" type="noConversion"/>
  </si>
  <si>
    <t>300TC 68%Lyocell 32% Cotton Natori Wave
Bed Scarf</t>
    <phoneticPr fontId="10" type="noConversion"/>
  </si>
  <si>
    <t>300TC 68%Lyocell 32% Cotton Natori Wave
Dec Pil 20x16</t>
    <phoneticPr fontId="10" type="noConversion"/>
  </si>
  <si>
    <t>NA14-3621</t>
    <phoneticPr fontId="10" type="noConversion"/>
  </si>
  <si>
    <t>NA14-3622</t>
  </si>
  <si>
    <t>NA11-3623</t>
    <phoneticPr fontId="10" type="noConversion"/>
  </si>
  <si>
    <t>NA15-3624</t>
    <phoneticPr fontId="10" type="noConversion"/>
  </si>
  <si>
    <t>NA30-3625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</si>
</sst>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91" formatCode="[$￥-804]#,##0.00"/>
    <numFmt numFmtId="194" formatCode="&quot;$&quot;#,##0.000"/>
    <numFmt numFmtId="195" formatCode="0.000%"/>
  </numFmts>
  <fonts count="19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"/>
    </font>
    <font>
      <b/>
      <sz val="11"/>
      <color rgb="FFFF0000"/>
      <name val="Calibri"/>
      <family val="2"/>
    </font>
    <font>
      <sz val="12"/>
      <name val="宋体"/>
      <family val="3"/>
      <charset val="134"/>
    </font>
    <font>
      <sz val="10"/>
      <name val="Helv"/>
      <family val="2"/>
    </font>
    <font>
      <sz val="11"/>
      <color theme="1"/>
      <name val="等线"/>
      <family val="2"/>
      <charset val="134"/>
      <scheme val="minor"/>
    </font>
    <font>
      <i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" fillId="0" borderId="0"/>
    <xf numFmtId="9" fontId="12" fillId="0" borderId="0" applyFont="0" applyFill="0" applyBorder="0" applyAlignment="0" applyProtection="0">
      <alignment vertical="center"/>
    </xf>
    <xf numFmtId="0" fontId="13" fillId="0" borderId="0"/>
    <xf numFmtId="176" fontId="13" fillId="0" borderId="0" applyFont="0" applyFill="0" applyBorder="0" applyAlignment="0" applyProtection="0"/>
    <xf numFmtId="191" fontId="15" fillId="0" borderId="0"/>
    <xf numFmtId="191" fontId="15" fillId="0" borderId="0"/>
    <xf numFmtId="191" fontId="16" fillId="0" borderId="0" applyProtection="0"/>
    <xf numFmtId="0" fontId="17" fillId="0" borderId="0">
      <alignment vertical="center"/>
    </xf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177" fontId="5" fillId="3" borderId="2" xfId="1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8" fillId="2" borderId="1" xfId="4" applyNumberFormat="1" applyFont="1" applyFill="1" applyBorder="1" applyAlignment="1">
      <alignment wrapText="1"/>
    </xf>
    <xf numFmtId="177" fontId="14" fillId="0" borderId="1" xfId="0" applyNumberFormat="1" applyFont="1" applyBorder="1" applyAlignment="1">
      <alignment wrapText="1"/>
    </xf>
    <xf numFmtId="194" fontId="0" fillId="2" borderId="1" xfId="0" applyNumberFormat="1" applyFill="1" applyBorder="1" applyAlignment="1">
      <alignment wrapText="1"/>
    </xf>
    <xf numFmtId="195" fontId="0" fillId="0" borderId="1" xfId="0" applyNumberFormat="1" applyBorder="1" applyAlignment="1">
      <alignment wrapText="1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10" fontId="18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wrapText="1"/>
    </xf>
  </cellXfs>
  <cellStyles count="22">
    <cellStyle name="Currency 2" xfId="4" xr:uid="{A48D031E-B8CD-43B1-86F7-B68827965248}"/>
    <cellStyle name="Normal 108" xfId="21" xr:uid="{EF24E0E0-22A4-4800-87B2-3735170CD4DF}"/>
    <cellStyle name="Normal 13" xfId="13" xr:uid="{CAFB5B17-D601-4D80-9502-9C01AB99B83F}"/>
    <cellStyle name="Normal 14" xfId="14" xr:uid="{2DB377DA-30BA-4B90-B070-84F47A949DED}"/>
    <cellStyle name="Normal 2" xfId="6" xr:uid="{09A1825B-187A-42C5-999A-C45FA4DADBED}"/>
    <cellStyle name="Normal 2 18 2" xfId="1" xr:uid="{1BA08453-9F65-454B-A4A0-7177E70831F2}"/>
    <cellStyle name="Normal 2 2" xfId="20" xr:uid="{9288565A-71EF-4756-8BF7-14B938835B6B}"/>
    <cellStyle name="Normal 2 31" xfId="19" xr:uid="{0CEC03B5-2E59-44B1-B8B3-B71FF3E9B62E}"/>
    <cellStyle name="Normal 2 5" xfId="12" xr:uid="{EBDC008C-3228-4238-BA5A-7A00294E0FCD}"/>
    <cellStyle name="Normal 9" xfId="11" xr:uid="{D38C0A12-EF06-4EBA-93EF-69B63264BEB1}"/>
    <cellStyle name="Normal_dbo_AAVI_ITEM_Query" xfId="10" xr:uid="{55D98B40-B220-4667-A629-D8B58337484C}"/>
    <cellStyle name="Percent 2" xfId="5" xr:uid="{55F1ADEC-5EEC-4DC4-A0F8-0707E953E32C}"/>
    <cellStyle name="Percent 3 2" xfId="15" xr:uid="{DCE2C550-1A7D-4D37-8E44-E02225D58C31}"/>
    <cellStyle name="Style 1" xfId="3" xr:uid="{F4609D05-B161-47A5-8040-F8D4BA086F06}"/>
    <cellStyle name="百分比 2" xfId="9" xr:uid="{D35FF35F-75A9-43C8-84D7-C9CFDADC567B}"/>
    <cellStyle name="常规" xfId="0" builtinId="0"/>
    <cellStyle name="常规 2" xfId="7" xr:uid="{7E4A5CB7-A755-4BBE-8825-73D131E1B7CB}"/>
    <cellStyle name="常规 3" xfId="16" xr:uid="{B8572A01-E368-4F95-BB07-E7465B3F8AC0}"/>
    <cellStyle name="货币 2" xfId="8" xr:uid="{EFCA03E7-C28F-49B3-AA11-95E1471A1CCD}"/>
    <cellStyle name="货币 3" xfId="17" xr:uid="{BABA54EF-6DD1-4D1F-ABC2-DF7B31E667F6}"/>
    <cellStyle name="样式 1 2" xfId="2" xr:uid="{DC9B73B6-A1E9-48DB-83A0-64D6E1D16DDF}"/>
    <cellStyle name="样式 1 3 2 2" xfId="18" xr:uid="{FF0DC7BB-EA80-47C9-A308-E023CCBCF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H6"/>
  <sheetViews>
    <sheetView tabSelected="1" topLeftCell="D1" zoomScale="82" zoomScaleNormal="82" workbookViewId="0">
      <selection activeCell="S2" sqref="S2"/>
    </sheetView>
  </sheetViews>
  <sheetFormatPr defaultColWidth="9.140625" defaultRowHeight="15" x14ac:dyDescent="0.25"/>
  <cols>
    <col min="1" max="1" width="10.140625" style="3" customWidth="1"/>
    <col min="2" max="2" width="32.140625" style="2" customWidth="1"/>
    <col min="3" max="3" width="11" style="2" customWidth="1"/>
    <col min="4" max="4" width="7.85546875" style="2" customWidth="1"/>
    <col min="5" max="5" width="10.85546875" style="2" customWidth="1"/>
    <col min="6" max="6" width="12.85546875" style="2" customWidth="1"/>
    <col min="7" max="7" width="12.140625" style="2" customWidth="1"/>
    <col min="8" max="8" width="15" style="2" customWidth="1"/>
    <col min="9" max="9" width="15.7109375" style="2" customWidth="1"/>
    <col min="10" max="10" width="25.42578125" style="2" customWidth="1"/>
    <col min="11" max="11" width="14.5703125" style="53" customWidth="1"/>
    <col min="12" max="12" width="24.5703125" style="2" customWidth="1"/>
    <col min="13" max="13" width="12.28515625" style="2" customWidth="1"/>
    <col min="14" max="14" width="19" style="2" customWidth="1"/>
    <col min="15" max="15" width="10.7109375" style="2" customWidth="1"/>
    <col min="16" max="16" width="7.5703125" style="2" customWidth="1"/>
    <col min="17" max="18" width="8.85546875" style="2" customWidth="1"/>
    <col min="19" max="19" width="9.7109375" style="4" customWidth="1"/>
    <col min="20" max="20" width="9.7109375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46" customWidth="1"/>
    <col min="26" max="26" width="8.7109375" style="46" customWidth="1"/>
    <col min="27" max="27" width="7.140625" style="46" customWidth="1"/>
    <col min="28" max="28" width="9" style="5" customWidth="1"/>
    <col min="29" max="29" width="6.28515625" style="7" customWidth="1"/>
    <col min="30" max="30" width="10" style="50" customWidth="1"/>
    <col min="31" max="31" width="9.85546875" style="7" customWidth="1"/>
    <col min="32" max="32" width="7.85546875" style="2" customWidth="1"/>
    <col min="33" max="33" width="8.85546875" style="6" customWidth="1"/>
    <col min="34" max="34" width="12.28515625" style="2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2" customWidth="1"/>
    <col min="45" max="45" width="9.5703125" style="8" customWidth="1"/>
    <col min="46" max="46" width="6.42578125" style="6" customWidth="1"/>
    <col min="47" max="47" width="9.5703125" style="6" hidden="1" customWidth="1"/>
    <col min="48" max="48" width="8.28515625" style="8" hidden="1" customWidth="1"/>
    <col min="49" max="49" width="7.140625" style="8" hidden="1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8" customWidth="1"/>
    <col min="54" max="54" width="12.140625" style="6" customWidth="1"/>
    <col min="55" max="55" width="11.85546875" style="2" customWidth="1"/>
    <col min="56" max="56" width="9.140625" style="2"/>
    <col min="57" max="57" width="10.140625" style="6" customWidth="1"/>
    <col min="58" max="58" width="9.140625" style="2"/>
    <col min="59" max="60" width="9.140625" style="6"/>
    <col min="61" max="16384" width="9.140625" style="2"/>
  </cols>
  <sheetData>
    <row r="1" spans="1:60" ht="68.099999999999994" customHeight="1" x14ac:dyDescent="0.25">
      <c r="A1" s="11" t="s">
        <v>9</v>
      </c>
      <c r="B1" s="11" t="s">
        <v>10</v>
      </c>
      <c r="C1" s="44" t="s">
        <v>11</v>
      </c>
      <c r="D1" s="45" t="s">
        <v>0</v>
      </c>
      <c r="E1" s="45" t="s">
        <v>2</v>
      </c>
      <c r="F1" s="13" t="s">
        <v>60</v>
      </c>
      <c r="G1" s="44" t="s">
        <v>12</v>
      </c>
      <c r="H1" s="12" t="s">
        <v>13</v>
      </c>
      <c r="I1" s="43" t="s">
        <v>62</v>
      </c>
      <c r="J1" s="12" t="s">
        <v>14</v>
      </c>
      <c r="K1" s="43" t="s">
        <v>64</v>
      </c>
      <c r="L1" s="12" t="s">
        <v>15</v>
      </c>
      <c r="M1" s="12" t="s">
        <v>16</v>
      </c>
      <c r="N1" s="44" t="s">
        <v>17</v>
      </c>
      <c r="O1" s="44" t="s">
        <v>66</v>
      </c>
      <c r="P1" s="44" t="s">
        <v>18</v>
      </c>
      <c r="Q1" s="44" t="s">
        <v>19</v>
      </c>
      <c r="R1" s="43" t="s">
        <v>63</v>
      </c>
      <c r="S1" s="14" t="s">
        <v>20</v>
      </c>
      <c r="T1" s="15" t="s">
        <v>21</v>
      </c>
      <c r="U1" s="16" t="s">
        <v>22</v>
      </c>
      <c r="V1" s="17" t="s">
        <v>23</v>
      </c>
      <c r="W1" s="18" t="s">
        <v>24</v>
      </c>
      <c r="X1" s="19" t="s">
        <v>1</v>
      </c>
      <c r="Y1" s="47" t="s">
        <v>25</v>
      </c>
      <c r="Z1" s="47" t="s">
        <v>26</v>
      </c>
      <c r="AA1" s="47" t="s">
        <v>27</v>
      </c>
      <c r="AB1" s="20" t="s">
        <v>28</v>
      </c>
      <c r="AC1" s="21" t="s">
        <v>29</v>
      </c>
      <c r="AD1" s="51" t="s">
        <v>30</v>
      </c>
      <c r="AE1" s="22" t="s">
        <v>31</v>
      </c>
      <c r="AF1" s="11" t="s">
        <v>32</v>
      </c>
      <c r="AG1" s="23" t="s">
        <v>33</v>
      </c>
      <c r="AH1" s="11" t="s">
        <v>34</v>
      </c>
      <c r="AI1" s="24" t="s">
        <v>35</v>
      </c>
      <c r="AJ1" s="25" t="s">
        <v>36</v>
      </c>
      <c r="AK1" s="23" t="s">
        <v>37</v>
      </c>
      <c r="AL1" s="24" t="s">
        <v>38</v>
      </c>
      <c r="AM1" s="23" t="s">
        <v>39</v>
      </c>
      <c r="AN1" s="24" t="s">
        <v>40</v>
      </c>
      <c r="AO1" s="23" t="s">
        <v>41</v>
      </c>
      <c r="AP1" s="24" t="s">
        <v>42</v>
      </c>
      <c r="AQ1" s="23" t="s">
        <v>43</v>
      </c>
      <c r="AR1" s="19" t="s">
        <v>44</v>
      </c>
      <c r="AS1" s="24" t="s">
        <v>45</v>
      </c>
      <c r="AT1" s="23" t="s">
        <v>46</v>
      </c>
      <c r="AU1" s="26" t="s">
        <v>47</v>
      </c>
      <c r="AV1" s="49" t="s">
        <v>48</v>
      </c>
      <c r="AW1" s="23" t="s">
        <v>49</v>
      </c>
      <c r="AX1" s="23" t="s">
        <v>50</v>
      </c>
      <c r="AY1" s="27" t="s">
        <v>51</v>
      </c>
      <c r="AZ1" s="28" t="s">
        <v>52</v>
      </c>
      <c r="BA1" s="27" t="s">
        <v>53</v>
      </c>
      <c r="BB1" s="29" t="s">
        <v>54</v>
      </c>
      <c r="BC1" s="30" t="s">
        <v>55</v>
      </c>
      <c r="BD1" s="30" t="s">
        <v>56</v>
      </c>
      <c r="BE1" s="55" t="s">
        <v>65</v>
      </c>
      <c r="BF1" s="11" t="s">
        <v>57</v>
      </c>
      <c r="BG1" s="31" t="s">
        <v>58</v>
      </c>
      <c r="BH1" s="31" t="s">
        <v>59</v>
      </c>
    </row>
    <row r="2" spans="1:60" ht="67.5" customHeight="1" x14ac:dyDescent="0.25">
      <c r="A2" s="32">
        <v>1</v>
      </c>
      <c r="B2" s="1"/>
      <c r="C2" s="1"/>
      <c r="D2" s="1" t="s">
        <v>4</v>
      </c>
      <c r="E2" s="1" t="s">
        <v>5</v>
      </c>
      <c r="F2" s="1" t="s">
        <v>6</v>
      </c>
      <c r="G2" s="56" t="s">
        <v>67</v>
      </c>
      <c r="H2" s="56" t="s">
        <v>91</v>
      </c>
      <c r="I2" s="56" t="s">
        <v>68</v>
      </c>
      <c r="J2" s="56" t="s">
        <v>72</v>
      </c>
      <c r="K2" s="54" t="s">
        <v>75</v>
      </c>
      <c r="L2" s="56" t="s">
        <v>86</v>
      </c>
      <c r="M2" s="56" t="s">
        <v>79</v>
      </c>
      <c r="N2" s="56"/>
      <c r="O2" s="1"/>
      <c r="P2" s="64" t="s">
        <v>95</v>
      </c>
      <c r="Q2" s="1"/>
      <c r="R2" s="1" t="s">
        <v>61</v>
      </c>
      <c r="S2" s="33">
        <v>223</v>
      </c>
      <c r="T2" s="34">
        <v>7.7</v>
      </c>
      <c r="U2" s="35">
        <v>28.96</v>
      </c>
      <c r="V2" s="36">
        <v>28.96</v>
      </c>
      <c r="W2" s="10"/>
      <c r="X2" s="1" t="s">
        <v>3</v>
      </c>
      <c r="Y2" s="48">
        <v>45</v>
      </c>
      <c r="Z2" s="48">
        <v>39</v>
      </c>
      <c r="AA2" s="48">
        <v>20</v>
      </c>
      <c r="AB2" s="34">
        <v>2</v>
      </c>
      <c r="AC2" s="37">
        <v>1</v>
      </c>
      <c r="AD2" s="52">
        <f>IF(Y2="","",Y2*Z2*AA2/1000000)</f>
        <v>3.5000000000000003E-2</v>
      </c>
      <c r="AE2" s="38">
        <f>IF(AC2="","",65/AD2*AC2)</f>
        <v>1857</v>
      </c>
      <c r="AF2" s="1">
        <v>3800</v>
      </c>
      <c r="AG2" s="39">
        <f>IF(ISERROR(AF2/AE2),"",AF2/AE2)</f>
        <v>2.0499999999999998</v>
      </c>
      <c r="AH2" s="56" t="s">
        <v>80</v>
      </c>
      <c r="AI2" s="40">
        <f>12.8%+10%</f>
        <v>0.22800000000000001</v>
      </c>
      <c r="AJ2" s="39">
        <f>IF(ISERROR(V2*AI2),"",V2*AI2)</f>
        <v>6.6</v>
      </c>
      <c r="AK2" s="39">
        <f t="shared" ref="AK2:AK6" si="0">IF(ISERROR(V2+AG2+AJ2),"",V2+AG2+AJ2)</f>
        <v>37.61</v>
      </c>
      <c r="AL2" s="40">
        <v>0.01</v>
      </c>
      <c r="AM2" s="39">
        <f>IF(ISERROR(BB2*AL2),"",BB2*AL2)</f>
        <v>0.8</v>
      </c>
      <c r="AN2" s="40">
        <v>0.1</v>
      </c>
      <c r="AO2" s="39">
        <f>IF(ISERROR(BB2*AN2),"",BB2*AN2)</f>
        <v>8</v>
      </c>
      <c r="AP2" s="40">
        <v>0.1</v>
      </c>
      <c r="AQ2" s="39">
        <f>IF(ISERROR(BB2*AP2),"",BB2*AP2)</f>
        <v>8</v>
      </c>
      <c r="AR2" s="56" t="s">
        <v>83</v>
      </c>
      <c r="AS2" s="40">
        <v>7.0000000000000007E-2</v>
      </c>
      <c r="AT2" s="39">
        <f>IF(ISERROR(BB2*AS2),"",BB2*AS2)</f>
        <v>5.6</v>
      </c>
      <c r="AU2" s="1"/>
      <c r="AV2" s="40">
        <v>0</v>
      </c>
      <c r="AW2" s="41">
        <f>IF(ISERROR(BB2*AV2),"",BB2*AV2)</f>
        <v>0</v>
      </c>
      <c r="AX2" s="39">
        <f>IF(ISERROR(AM2+AO2+AQ2+AT2+AW2),"",AM2+AO2+AQ2+AT2+AW2)</f>
        <v>22.4</v>
      </c>
      <c r="AY2" s="39">
        <f t="shared" ref="AY2:AY6" si="1">IF(ISERROR(AK2+AX2),"",AK2+AX2)</f>
        <v>60.01</v>
      </c>
      <c r="AZ2" s="42">
        <f>IF(ISERROR((BB2-AY2)/BB2),"",(BB2-AY2)/BB2)</f>
        <v>0.24990000000000001</v>
      </c>
      <c r="BA2" s="39">
        <v>80</v>
      </c>
      <c r="BB2" s="58">
        <v>80</v>
      </c>
      <c r="BC2" s="10"/>
      <c r="BD2" s="40"/>
      <c r="BE2" s="10"/>
      <c r="BF2" s="9"/>
      <c r="BG2" s="39">
        <f>IF(ISERROR(AZ2*BF2),"",AY2*BF2)</f>
        <v>0</v>
      </c>
      <c r="BH2" s="39">
        <f>IF(ISERROR(BB2*BF2),"",BB2*BF2)</f>
        <v>0</v>
      </c>
    </row>
    <row r="3" spans="1:60" ht="67.5" customHeight="1" x14ac:dyDescent="0.25">
      <c r="A3" s="32">
        <v>2</v>
      </c>
      <c r="B3" s="1"/>
      <c r="C3" s="1"/>
      <c r="D3" s="1" t="s">
        <v>4</v>
      </c>
      <c r="E3" s="1" t="s">
        <v>5</v>
      </c>
      <c r="F3" s="1" t="s">
        <v>6</v>
      </c>
      <c r="G3" s="56" t="s">
        <v>67</v>
      </c>
      <c r="H3" s="56" t="s">
        <v>91</v>
      </c>
      <c r="I3" s="56" t="s">
        <v>68</v>
      </c>
      <c r="J3" s="56" t="s">
        <v>72</v>
      </c>
      <c r="K3" s="54" t="s">
        <v>75</v>
      </c>
      <c r="L3" s="56" t="s">
        <v>87</v>
      </c>
      <c r="M3" s="56" t="s">
        <v>79</v>
      </c>
      <c r="N3" s="56"/>
      <c r="O3" s="1"/>
      <c r="P3" s="64" t="s">
        <v>96</v>
      </c>
      <c r="Q3" s="1"/>
      <c r="R3" s="1" t="s">
        <v>61</v>
      </c>
      <c r="S3" s="33">
        <v>263</v>
      </c>
      <c r="T3" s="34">
        <v>7.7</v>
      </c>
      <c r="U3" s="35">
        <v>34.159999999999997</v>
      </c>
      <c r="V3" s="36">
        <v>34.159999999999997</v>
      </c>
      <c r="W3" s="10"/>
      <c r="X3" s="1" t="s">
        <v>3</v>
      </c>
      <c r="Y3" s="48">
        <v>45</v>
      </c>
      <c r="Z3" s="48">
        <v>39</v>
      </c>
      <c r="AA3" s="48">
        <v>20</v>
      </c>
      <c r="AB3" s="34">
        <v>2</v>
      </c>
      <c r="AC3" s="9">
        <v>1</v>
      </c>
      <c r="AD3" s="52">
        <f t="shared" ref="AD3:AD6" si="2">IF(Y3="","",Y3*Z3*AA3/1000000)</f>
        <v>3.5000000000000003E-2</v>
      </c>
      <c r="AE3" s="38">
        <f t="shared" ref="AE3:AE6" si="3">IF(AC3="","",65/AD3*AC3)</f>
        <v>1857</v>
      </c>
      <c r="AF3" s="1">
        <v>3800</v>
      </c>
      <c r="AG3" s="39">
        <f t="shared" ref="AG3:AG6" si="4">IF(ISERROR(AF3/AE3),"",AF3/AE3)</f>
        <v>2.0499999999999998</v>
      </c>
      <c r="AH3" s="56" t="s">
        <v>80</v>
      </c>
      <c r="AI3" s="40">
        <f>12.8%+10%</f>
        <v>0.22800000000000001</v>
      </c>
      <c r="AJ3" s="39">
        <f>IF(ISERROR(V3*AI3),"",V3*AI3)</f>
        <v>7.79</v>
      </c>
      <c r="AK3" s="39">
        <f t="shared" si="0"/>
        <v>44</v>
      </c>
      <c r="AL3" s="40">
        <v>0.01</v>
      </c>
      <c r="AM3" s="39">
        <f t="shared" ref="AM3:AM6" si="5">IF(ISERROR(BB3*AL3),"",BB3*AL3)</f>
        <v>0.92</v>
      </c>
      <c r="AN3" s="40">
        <v>0.1</v>
      </c>
      <c r="AO3" s="39">
        <f t="shared" ref="AO3:AO6" si="6">IF(ISERROR(BB3*AN3),"",BB3*AN3)</f>
        <v>9.1999999999999993</v>
      </c>
      <c r="AP3" s="40">
        <v>0.1</v>
      </c>
      <c r="AQ3" s="39">
        <f t="shared" ref="AQ3:AQ6" si="7">IF(ISERROR(BB3*AP3),"",BB3*AP3)</f>
        <v>9.1999999999999993</v>
      </c>
      <c r="AR3" s="56" t="s">
        <v>83</v>
      </c>
      <c r="AS3" s="40">
        <v>7.0000000000000007E-2</v>
      </c>
      <c r="AT3" s="39">
        <f t="shared" ref="AT3:AT6" si="8">IF(ISERROR(BB3*AS3),"",BB3*AS3)</f>
        <v>6.44</v>
      </c>
      <c r="AU3" s="1"/>
      <c r="AV3" s="40"/>
      <c r="AW3" s="41">
        <f t="shared" ref="AW3:AW6" si="9">IF(ISERROR(BB3*AV3),"",BB3*AV3)</f>
        <v>0</v>
      </c>
      <c r="AX3" s="39">
        <f t="shared" ref="AX3:AX6" si="10">IF(ISERROR(AM3+AO3+AQ3+AT3+AW3),"",AM3+AO3+AQ3+AT3+AW3)</f>
        <v>25.76</v>
      </c>
      <c r="AY3" s="39">
        <f t="shared" si="1"/>
        <v>69.760000000000005</v>
      </c>
      <c r="AZ3" s="42">
        <f t="shared" ref="AZ3:AZ6" si="11">IF(ISERROR((BB3-AY3)/BB3),"",(BB3-AY3)/BB3)</f>
        <v>0.24179999999999999</v>
      </c>
      <c r="BA3" s="39">
        <v>92.01</v>
      </c>
      <c r="BB3" s="58">
        <v>92.01</v>
      </c>
      <c r="BC3" s="10"/>
      <c r="BD3" s="40"/>
      <c r="BE3" s="10"/>
      <c r="BF3" s="9"/>
      <c r="BG3" s="39">
        <f t="shared" ref="BG3:BG6" si="12">IF(ISERROR(AZ3*BF3),"",AY3*BF3)</f>
        <v>0</v>
      </c>
      <c r="BH3" s="39">
        <f t="shared" ref="BH3:BH6" si="13">IF(ISERROR(BB3*BF3),"",BB3*BF3)</f>
        <v>0</v>
      </c>
    </row>
    <row r="4" spans="1:60" ht="67.5" customHeight="1" x14ac:dyDescent="0.25">
      <c r="A4" s="32">
        <v>3</v>
      </c>
      <c r="B4" s="1"/>
      <c r="C4" s="1"/>
      <c r="D4" s="1" t="s">
        <v>4</v>
      </c>
      <c r="E4" s="1" t="s">
        <v>5</v>
      </c>
      <c r="F4" s="1" t="s">
        <v>7</v>
      </c>
      <c r="G4" s="56" t="s">
        <v>67</v>
      </c>
      <c r="H4" s="56" t="s">
        <v>92</v>
      </c>
      <c r="I4" s="56" t="s">
        <v>69</v>
      </c>
      <c r="J4" s="56" t="s">
        <v>73</v>
      </c>
      <c r="K4" s="54" t="s">
        <v>76</v>
      </c>
      <c r="L4" s="56" t="s">
        <v>88</v>
      </c>
      <c r="M4" s="56" t="s">
        <v>79</v>
      </c>
      <c r="N4" s="56"/>
      <c r="O4" s="1"/>
      <c r="P4" s="64" t="s">
        <v>97</v>
      </c>
      <c r="Q4" s="1"/>
      <c r="R4" s="1" t="s">
        <v>61</v>
      </c>
      <c r="S4" s="33">
        <v>38</v>
      </c>
      <c r="T4" s="34">
        <v>7.7</v>
      </c>
      <c r="U4" s="35">
        <v>4.9400000000000004</v>
      </c>
      <c r="V4" s="36">
        <v>4.9400000000000004</v>
      </c>
      <c r="W4" s="10"/>
      <c r="X4" s="1" t="s">
        <v>3</v>
      </c>
      <c r="Y4" s="48">
        <v>24</v>
      </c>
      <c r="Z4" s="48">
        <v>20</v>
      </c>
      <c r="AA4" s="48">
        <v>12</v>
      </c>
      <c r="AB4" s="34">
        <v>2</v>
      </c>
      <c r="AC4" s="9">
        <v>2</v>
      </c>
      <c r="AD4" s="52">
        <f t="shared" si="2"/>
        <v>6.0000000000000001E-3</v>
      </c>
      <c r="AE4" s="38">
        <f t="shared" si="3"/>
        <v>21667</v>
      </c>
      <c r="AF4" s="1">
        <v>3800</v>
      </c>
      <c r="AG4" s="39">
        <f t="shared" si="4"/>
        <v>0.18</v>
      </c>
      <c r="AH4" s="56" t="s">
        <v>81</v>
      </c>
      <c r="AI4" s="40">
        <f>9.3%+7.5%+10%</f>
        <v>0.26800000000000002</v>
      </c>
      <c r="AJ4" s="39">
        <f t="shared" ref="AJ4:AJ6" si="14">IF(ISERROR(V4*AI4),"",V4*AI4)</f>
        <v>1.32</v>
      </c>
      <c r="AK4" s="39">
        <f t="shared" si="0"/>
        <v>6.44</v>
      </c>
      <c r="AL4" s="40">
        <v>0.01</v>
      </c>
      <c r="AM4" s="39">
        <f t="shared" si="5"/>
        <v>0.15</v>
      </c>
      <c r="AN4" s="40">
        <v>0.1</v>
      </c>
      <c r="AO4" s="39">
        <f t="shared" si="6"/>
        <v>1.5</v>
      </c>
      <c r="AP4" s="40">
        <v>0.1</v>
      </c>
      <c r="AQ4" s="39">
        <f t="shared" si="7"/>
        <v>1.5</v>
      </c>
      <c r="AR4" s="56" t="s">
        <v>83</v>
      </c>
      <c r="AS4" s="40">
        <v>7.0000000000000007E-2</v>
      </c>
      <c r="AT4" s="39">
        <f t="shared" si="8"/>
        <v>1.05</v>
      </c>
      <c r="AU4" s="1"/>
      <c r="AV4" s="40"/>
      <c r="AW4" s="41">
        <f t="shared" si="9"/>
        <v>0</v>
      </c>
      <c r="AX4" s="39">
        <f t="shared" si="10"/>
        <v>4.2</v>
      </c>
      <c r="AY4" s="39">
        <f t="shared" si="1"/>
        <v>10.64</v>
      </c>
      <c r="AZ4" s="42">
        <f t="shared" si="11"/>
        <v>0.29070000000000001</v>
      </c>
      <c r="BA4" s="39">
        <v>15</v>
      </c>
      <c r="BB4" s="58">
        <v>15</v>
      </c>
      <c r="BC4" s="10"/>
      <c r="BD4" s="40"/>
      <c r="BE4" s="10"/>
      <c r="BF4" s="9"/>
      <c r="BG4" s="39">
        <f t="shared" si="12"/>
        <v>0</v>
      </c>
      <c r="BH4" s="39">
        <f t="shared" si="13"/>
        <v>0</v>
      </c>
    </row>
    <row r="5" spans="1:60" ht="67.5" customHeight="1" x14ac:dyDescent="0.25">
      <c r="A5" s="32">
        <v>4</v>
      </c>
      <c r="B5" s="61"/>
      <c r="C5" s="1"/>
      <c r="D5" s="1" t="s">
        <v>4</v>
      </c>
      <c r="E5" s="1" t="s">
        <v>5</v>
      </c>
      <c r="F5" s="56" t="s">
        <v>84</v>
      </c>
      <c r="G5" s="56" t="s">
        <v>67</v>
      </c>
      <c r="H5" s="56" t="s">
        <v>93</v>
      </c>
      <c r="I5" s="56" t="s">
        <v>70</v>
      </c>
      <c r="J5" s="56" t="s">
        <v>77</v>
      </c>
      <c r="K5" s="54" t="s">
        <v>78</v>
      </c>
      <c r="L5" s="56" t="s">
        <v>89</v>
      </c>
      <c r="M5" s="56" t="s">
        <v>79</v>
      </c>
      <c r="N5" s="56"/>
      <c r="O5" s="1"/>
      <c r="P5" s="64" t="s">
        <v>98</v>
      </c>
      <c r="Q5" s="1"/>
      <c r="R5" s="1" t="s">
        <v>61</v>
      </c>
      <c r="S5" s="33">
        <v>160</v>
      </c>
      <c r="T5" s="34">
        <v>7.7</v>
      </c>
      <c r="U5" s="57">
        <v>20.78</v>
      </c>
      <c r="V5" s="36">
        <v>20.78</v>
      </c>
      <c r="W5" s="10"/>
      <c r="X5" s="1" t="s">
        <v>3</v>
      </c>
      <c r="Y5" s="48">
        <v>30</v>
      </c>
      <c r="Z5" s="48">
        <v>25</v>
      </c>
      <c r="AA5" s="48">
        <v>15</v>
      </c>
      <c r="AB5" s="34">
        <v>2</v>
      </c>
      <c r="AC5" s="9">
        <v>2</v>
      </c>
      <c r="AD5" s="52">
        <f t="shared" si="2"/>
        <v>1.0999999999999999E-2</v>
      </c>
      <c r="AE5" s="38">
        <f t="shared" si="3"/>
        <v>11818</v>
      </c>
      <c r="AF5" s="1">
        <v>3800</v>
      </c>
      <c r="AG5" s="39">
        <f t="shared" si="4"/>
        <v>0.32</v>
      </c>
      <c r="AH5" s="62" t="s">
        <v>85</v>
      </c>
      <c r="AI5" s="63">
        <v>0.22800000000000001</v>
      </c>
      <c r="AJ5" s="39">
        <f t="shared" si="14"/>
        <v>4.74</v>
      </c>
      <c r="AK5" s="39">
        <f t="shared" si="0"/>
        <v>25.84</v>
      </c>
      <c r="AL5" s="40">
        <v>0.01</v>
      </c>
      <c r="AM5" s="39">
        <f t="shared" si="5"/>
        <v>0.65</v>
      </c>
      <c r="AN5" s="40">
        <v>0.1</v>
      </c>
      <c r="AO5" s="39">
        <f t="shared" si="6"/>
        <v>6.49</v>
      </c>
      <c r="AP5" s="40">
        <v>0.1</v>
      </c>
      <c r="AQ5" s="39">
        <f t="shared" si="7"/>
        <v>6.49</v>
      </c>
      <c r="AR5" s="56" t="s">
        <v>83</v>
      </c>
      <c r="AS5" s="40">
        <v>7.0000000000000007E-2</v>
      </c>
      <c r="AT5" s="39">
        <f t="shared" si="8"/>
        <v>4.54</v>
      </c>
      <c r="AU5" s="1"/>
      <c r="AV5" s="40"/>
      <c r="AW5" s="41">
        <f t="shared" si="9"/>
        <v>0</v>
      </c>
      <c r="AX5" s="39">
        <f t="shared" si="10"/>
        <v>18.170000000000002</v>
      </c>
      <c r="AY5" s="39">
        <f t="shared" si="1"/>
        <v>44.01</v>
      </c>
      <c r="AZ5" s="42">
        <f t="shared" si="11"/>
        <v>0.3221</v>
      </c>
      <c r="BA5" s="59">
        <v>64.92</v>
      </c>
      <c r="BB5" s="58">
        <v>64.92</v>
      </c>
      <c r="BC5" s="10"/>
      <c r="BD5" s="60"/>
      <c r="BE5" s="10"/>
      <c r="BF5" s="9"/>
      <c r="BG5" s="39">
        <f t="shared" si="12"/>
        <v>0</v>
      </c>
      <c r="BH5" s="39">
        <f t="shared" si="13"/>
        <v>0</v>
      </c>
    </row>
    <row r="6" spans="1:60" ht="82.5" customHeight="1" x14ac:dyDescent="0.25">
      <c r="A6" s="32">
        <v>5</v>
      </c>
      <c r="B6" s="1"/>
      <c r="C6" s="1"/>
      <c r="D6" s="1" t="s">
        <v>4</v>
      </c>
      <c r="E6" s="1" t="s">
        <v>5</v>
      </c>
      <c r="F6" s="1" t="s">
        <v>8</v>
      </c>
      <c r="G6" s="56" t="s">
        <v>67</v>
      </c>
      <c r="H6" s="56" t="s">
        <v>94</v>
      </c>
      <c r="I6" s="56" t="s">
        <v>71</v>
      </c>
      <c r="J6" s="56" t="s">
        <v>74</v>
      </c>
      <c r="K6" s="54" t="s">
        <v>78</v>
      </c>
      <c r="L6" s="56" t="s">
        <v>90</v>
      </c>
      <c r="M6" s="56" t="s">
        <v>79</v>
      </c>
      <c r="N6" s="56"/>
      <c r="O6" s="1"/>
      <c r="P6" s="64" t="s">
        <v>99</v>
      </c>
      <c r="Q6" s="1"/>
      <c r="R6" s="1" t="s">
        <v>61</v>
      </c>
      <c r="S6" s="33">
        <v>42</v>
      </c>
      <c r="T6" s="34">
        <v>7.7</v>
      </c>
      <c r="U6" s="35">
        <v>5.45</v>
      </c>
      <c r="V6" s="36">
        <v>5.45</v>
      </c>
      <c r="W6" s="10"/>
      <c r="X6" s="1" t="s">
        <v>3</v>
      </c>
      <c r="Y6" s="48">
        <v>50</v>
      </c>
      <c r="Z6" s="48">
        <v>40</v>
      </c>
      <c r="AA6" s="48">
        <v>22</v>
      </c>
      <c r="AB6" s="34">
        <v>2</v>
      </c>
      <c r="AC6" s="9">
        <v>2</v>
      </c>
      <c r="AD6" s="52">
        <f t="shared" si="2"/>
        <v>4.3999999999999997E-2</v>
      </c>
      <c r="AE6" s="38">
        <f t="shared" si="3"/>
        <v>2955</v>
      </c>
      <c r="AF6" s="1">
        <v>3800</v>
      </c>
      <c r="AG6" s="39">
        <f t="shared" si="4"/>
        <v>1.29</v>
      </c>
      <c r="AH6" s="56" t="s">
        <v>82</v>
      </c>
      <c r="AI6" s="40">
        <f>6%+7.5%+10%</f>
        <v>0.23499999999999999</v>
      </c>
      <c r="AJ6" s="39">
        <f t="shared" si="14"/>
        <v>1.28</v>
      </c>
      <c r="AK6" s="39">
        <f t="shared" si="0"/>
        <v>8.02</v>
      </c>
      <c r="AL6" s="40">
        <v>0.01</v>
      </c>
      <c r="AM6" s="39">
        <f t="shared" si="5"/>
        <v>0.16</v>
      </c>
      <c r="AN6" s="40">
        <v>0.1</v>
      </c>
      <c r="AO6" s="39">
        <f t="shared" si="6"/>
        <v>1.55</v>
      </c>
      <c r="AP6" s="40">
        <v>0.1</v>
      </c>
      <c r="AQ6" s="39">
        <f t="shared" si="7"/>
        <v>1.55</v>
      </c>
      <c r="AR6" s="56" t="s">
        <v>83</v>
      </c>
      <c r="AS6" s="40">
        <v>7.0000000000000007E-2</v>
      </c>
      <c r="AT6" s="39">
        <f t="shared" si="8"/>
        <v>1.0900000000000001</v>
      </c>
      <c r="AU6" s="1"/>
      <c r="AV6" s="40"/>
      <c r="AW6" s="41">
        <f t="shared" si="9"/>
        <v>0</v>
      </c>
      <c r="AX6" s="39">
        <f t="shared" si="10"/>
        <v>4.3499999999999996</v>
      </c>
      <c r="AY6" s="39">
        <f t="shared" si="1"/>
        <v>12.37</v>
      </c>
      <c r="AZ6" s="42">
        <f t="shared" si="11"/>
        <v>0.2019</v>
      </c>
      <c r="BA6" s="39">
        <v>15.5</v>
      </c>
      <c r="BB6" s="58">
        <v>15.5</v>
      </c>
      <c r="BC6" s="10"/>
      <c r="BD6" s="40"/>
      <c r="BE6" s="10"/>
      <c r="BF6" s="9"/>
      <c r="BG6" s="39">
        <f t="shared" si="12"/>
        <v>0</v>
      </c>
      <c r="BH6" s="39">
        <f t="shared" si="13"/>
        <v>0</v>
      </c>
    </row>
  </sheetData>
  <sheetProtection insertRows="0" deleteRows="0" sort="0"/>
  <protectedRanges>
    <protectedRange sqref="P7:BB249 BC2:BD6 L2:N249 BF2:BF6 AX2:BA6 A2:J249 Q2:AT6" name="Range1"/>
    <protectedRange sqref="AW2:AW6" name="Range1_1"/>
    <protectedRange sqref="K2:K249" name="Range1_2"/>
    <protectedRange sqref="BE2:BE244" name="Range1_3"/>
    <protectedRange sqref="O2:O244" name="Range1_4"/>
  </protectedRanges>
  <phoneticPr fontId="10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D2:D6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X2:X6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R2:R6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F2:F4 F6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2026-05-21T02:57:41Z</dcterms:modified>
</cp:coreProperties>
</file>