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979C994-D70E-4ED1-B773-393C4E5541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5" l="1"/>
  <c r="AI4" i="5"/>
  <c r="AI5" i="5"/>
  <c r="AI6" i="5"/>
  <c r="AI7" i="5"/>
  <c r="AJ7" i="5" s="1"/>
  <c r="AI8" i="5"/>
  <c r="AJ8" i="5" s="1"/>
  <c r="AI9" i="5"/>
  <c r="AJ9" i="5" s="1"/>
  <c r="AI10" i="5"/>
  <c r="AJ10" i="5" s="1"/>
  <c r="BD3" i="5"/>
  <c r="BD4" i="5"/>
  <c r="BD5" i="5"/>
  <c r="BD6" i="5"/>
  <c r="BD7" i="5"/>
  <c r="BD8" i="5"/>
  <c r="BD9" i="5"/>
  <c r="BD10" i="5"/>
  <c r="BD2" i="5"/>
  <c r="BA3" i="5"/>
  <c r="AZ3" i="5" s="1"/>
  <c r="AW3" i="5" s="1"/>
  <c r="AS3" i="5" s="1"/>
  <c r="BA4" i="5"/>
  <c r="AZ4" i="5" s="1"/>
  <c r="AW4" i="5" s="1"/>
  <c r="BA5" i="5"/>
  <c r="AZ5" i="5" s="1"/>
  <c r="AW5" i="5" s="1"/>
  <c r="BA6" i="5"/>
  <c r="AZ6" i="5" s="1"/>
  <c r="AW6" i="5" s="1"/>
  <c r="BA7" i="5"/>
  <c r="AZ7" i="5" s="1"/>
  <c r="AW7" i="5" s="1"/>
  <c r="BA8" i="5"/>
  <c r="AZ8" i="5" s="1"/>
  <c r="AW8" i="5" s="1"/>
  <c r="BA9" i="5"/>
  <c r="AZ9" i="5" s="1"/>
  <c r="AW9" i="5" s="1"/>
  <c r="BA10" i="5"/>
  <c r="AZ10" i="5" s="1"/>
  <c r="AW10" i="5" s="1"/>
  <c r="BA2" i="5"/>
  <c r="AZ2" i="5" s="1"/>
  <c r="AW2" i="5" s="1"/>
  <c r="AL2" i="5" s="1"/>
  <c r="AC3" i="5"/>
  <c r="AD3" i="5" s="1"/>
  <c r="AF3" i="5" s="1"/>
  <c r="AC4" i="5"/>
  <c r="AD4" i="5"/>
  <c r="AF4" i="5" s="1"/>
  <c r="AC5" i="5"/>
  <c r="AD5" i="5" s="1"/>
  <c r="AF5" i="5" s="1"/>
  <c r="AC6" i="5"/>
  <c r="AD6" i="5" s="1"/>
  <c r="AF6" i="5" s="1"/>
  <c r="AC7" i="5"/>
  <c r="AD7" i="5" s="1"/>
  <c r="AF7" i="5" s="1"/>
  <c r="AC8" i="5"/>
  <c r="AD8" i="5"/>
  <c r="AF8" i="5" s="1"/>
  <c r="AC9" i="5"/>
  <c r="AD9" i="5" s="1"/>
  <c r="AF9" i="5" s="1"/>
  <c r="AC10" i="5"/>
  <c r="AD10" i="5"/>
  <c r="AF10" i="5" s="1"/>
  <c r="AJ3" i="5" l="1"/>
  <c r="AJ4" i="5"/>
  <c r="AJ5" i="5"/>
  <c r="AJ6" i="5"/>
  <c r="AL10" i="5"/>
  <c r="AS10" i="5"/>
  <c r="AP10" i="5"/>
  <c r="AN10" i="5"/>
  <c r="AS7" i="5"/>
  <c r="AP7" i="5"/>
  <c r="AN7" i="5"/>
  <c r="AL7" i="5"/>
  <c r="AL6" i="5"/>
  <c r="AS6" i="5"/>
  <c r="AP6" i="5"/>
  <c r="AN6" i="5"/>
  <c r="AL9" i="5"/>
  <c r="AT9" i="5" s="1"/>
  <c r="AU9" i="5" s="1"/>
  <c r="AV9" i="5" s="1"/>
  <c r="BC9" i="5" s="1"/>
  <c r="AS9" i="5"/>
  <c r="AP9" i="5"/>
  <c r="AN9" i="5"/>
  <c r="AS5" i="5"/>
  <c r="AP5" i="5"/>
  <c r="AN5" i="5"/>
  <c r="AL5" i="5"/>
  <c r="AS8" i="5"/>
  <c r="AP8" i="5"/>
  <c r="AN8" i="5"/>
  <c r="AL8" i="5"/>
  <c r="AS4" i="5"/>
  <c r="AP4" i="5"/>
  <c r="AN4" i="5"/>
  <c r="AL4" i="5"/>
  <c r="AL3" i="5"/>
  <c r="AN3" i="5"/>
  <c r="AP3" i="5"/>
  <c r="AT6" i="5" l="1"/>
  <c r="AU6" i="5" s="1"/>
  <c r="AV6" i="5" s="1"/>
  <c r="BC6" i="5" s="1"/>
  <c r="AT3" i="5"/>
  <c r="AU3" i="5" s="1"/>
  <c r="AV3" i="5" s="1"/>
  <c r="BC3" i="5" s="1"/>
  <c r="AT7" i="5"/>
  <c r="AU7" i="5" s="1"/>
  <c r="AV7" i="5" s="1"/>
  <c r="BC7" i="5" s="1"/>
  <c r="AT10" i="5"/>
  <c r="AU10" i="5" s="1"/>
  <c r="AV10" i="5" s="1"/>
  <c r="BC10" i="5" s="1"/>
  <c r="AT4" i="5"/>
  <c r="AU4" i="5" s="1"/>
  <c r="AV4" i="5" s="1"/>
  <c r="BC4" i="5" s="1"/>
  <c r="AT8" i="5"/>
  <c r="AU8" i="5" s="1"/>
  <c r="AV8" i="5" s="1"/>
  <c r="BC8" i="5" s="1"/>
  <c r="AT5" i="5"/>
  <c r="AU5" i="5" s="1"/>
  <c r="AV5" i="5" s="1"/>
  <c r="BC5" i="5" s="1"/>
  <c r="AI2" i="5" l="1"/>
  <c r="AC2" i="5"/>
  <c r="AD2" i="5" s="1"/>
  <c r="AF2" i="5" s="1"/>
  <c r="AJ2" i="5" l="1"/>
  <c r="AS2" i="5" l="1"/>
  <c r="AP2" i="5"/>
  <c r="AN2" i="5"/>
  <c r="AT2" i="5" s="1"/>
  <c r="AU2" i="5" l="1"/>
  <c r="AV2" i="5" l="1"/>
  <c r="B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N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P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1ACFED3D-E95C-491C-8C72-BC89AD736B9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CD33A9C8-5156-42E9-AC1D-AD1122DA56D9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4E3EBA09-78F7-4923-898D-236A9BD274A4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294AF5FC-56BF-468F-88B8-874EEAB56693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<sst xmlns="http://schemas.openxmlformats.org/spreadsheetml/2006/main" count="158" uniqueCount="91">
  <si>
    <t>Brand</t>
  </si>
  <si>
    <t>Package Type</t>
  </si>
  <si>
    <t>Licensor</t>
  </si>
  <si>
    <t>Normal</t>
  </si>
  <si>
    <t>QUILT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</si>
  <si>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</si>
  <si>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</si>
  <si>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</si>
  <si>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</si>
  <si>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</si>
  <si>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</si>
  <si>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</si>
  <si>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</si>
  <si>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</si>
  <si>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</si>
  <si>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</si>
  <si>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</si>
  <si>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</si>
  <si>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</si>
  <si>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</si>
  <si>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</si>
  <si>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</si>
  <si>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</si>
  <si>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</si>
  <si>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</si>
  <si>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</si>
  <si>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</si>
  <si>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</si>
  <si>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</si>
  <si>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</si>
  <si>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</si>
  <si>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</si>
  <si>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</si>
  <si>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</si>
  <si>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</si>
  <si>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</si>
  <si>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</si>
  <si>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</si>
  <si>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</si>
  <si>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</si>
  <si>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</si>
  <si>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</si>
  <si>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</si>
  <si>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</si>
  <si>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</si>
  <si>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Product Category</t>
  </si>
  <si>
    <t>Set</t>
  </si>
  <si>
    <t>Description-Short</t>
  </si>
  <si>
    <t>Unit of Measure</t>
  </si>
  <si>
    <t>Material-Short</t>
  </si>
  <si>
    <t>9404.40.9022</t>
    <phoneticPr fontId="8" type="noConversion"/>
  </si>
  <si>
    <t>Size/Spec.</t>
    <phoneticPr fontId="8" type="noConversion"/>
  </si>
  <si>
    <t>Amberly</t>
    <phoneticPr fontId="8" type="noConversion"/>
  </si>
  <si>
    <t>100% Polyester 3PC Quilt Set</t>
    <phoneticPr fontId="8" type="noConversion"/>
  </si>
  <si>
    <t>3PC Quilt set</t>
    <phoneticPr fontId="8" type="noConversion"/>
  </si>
  <si>
    <t>Millie</t>
    <phoneticPr fontId="8" type="noConversion"/>
  </si>
  <si>
    <t>Ellesmere</t>
    <phoneticPr fontId="8" type="noConversion"/>
  </si>
  <si>
    <t>Face: 85gsm microfiber print pieced, embroideried. 
Reverse 85gsm microfiber solid. 
Filling: 120gsm poly fill</t>
    <phoneticPr fontId="8" type="noConversion"/>
  </si>
  <si>
    <t>100% Polyester</t>
    <phoneticPr fontId="8" type="noConversion"/>
  </si>
  <si>
    <t>Blue</t>
    <phoneticPr fontId="8" type="noConversion"/>
  </si>
  <si>
    <t>Mauve</t>
    <phoneticPr fontId="8" type="noConversion"/>
  </si>
  <si>
    <t xml:space="preserve">Face: 85gsm microfiber print pieced, embroideried. 
Reverse 85gsm microfiber solid. 
Filling: 120gsm poly fill
With scallop edge
</t>
    <phoneticPr fontId="8" type="noConversion"/>
  </si>
  <si>
    <t>Green</t>
    <phoneticPr fontId="8" type="noConversion"/>
  </si>
  <si>
    <t>JLA POE Price Quote (Formula)</t>
  </si>
  <si>
    <t>JLA POE Price Quote (Value)</t>
  </si>
  <si>
    <t>Retailer Markup (Value)</t>
  </si>
  <si>
    <t>Retailer Markup (Formula)</t>
  </si>
  <si>
    <t>Total Quantity</t>
  </si>
  <si>
    <t>Total Cost</t>
  </si>
  <si>
    <t>Total Sales</t>
  </si>
  <si>
    <t>Customer Item#</t>
    <phoneticPr fontId="8" type="noConversion"/>
  </si>
  <si>
    <t>9404.40.9023</t>
  </si>
  <si>
    <t>9404.40.9024</t>
  </si>
  <si>
    <t>9404.40.9025</t>
  </si>
  <si>
    <t>9404.40.9026</t>
  </si>
  <si>
    <t>9404.40.9027</t>
  </si>
  <si>
    <t>9404.40.9028</t>
  </si>
  <si>
    <t>9404.40.9029</t>
  </si>
  <si>
    <t>9404.40.9030</t>
  </si>
  <si>
    <t>Twin
1 Quilt 68"Wx90"L
1 Standard Sham 20"Wx26"L</t>
    <phoneticPr fontId="8" type="noConversion"/>
  </si>
  <si>
    <t>Queen
1 Quilt 90"Wx90"L
2 Standard Shams 20"Wx26"L(2)</t>
    <phoneticPr fontId="8" type="noConversion"/>
  </si>
  <si>
    <t>King
1 Quilt 106"Wx90"L
2 King Shams 20“Wx36"L(2)</t>
    <phoneticPr fontId="8" type="noConversion"/>
  </si>
  <si>
    <t>MCH14-6528</t>
    <phoneticPr fontId="8" type="noConversion"/>
  </si>
  <si>
    <t>MCH14-6529</t>
  </si>
  <si>
    <t>MCH14-6530</t>
  </si>
  <si>
    <t>MCH14-6531</t>
  </si>
  <si>
    <t>MCH14-6532</t>
  </si>
  <si>
    <t>MCH14-6533</t>
  </si>
  <si>
    <t>MCH14-6534</t>
  </si>
  <si>
    <t>MCH14-6535</t>
  </si>
  <si>
    <t>MCH14-6536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</si>
</sst>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  <numFmt numFmtId="182" formatCode="0.000%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>
      <alignment vertical="center"/>
    </xf>
    <xf numFmtId="181" fontId="7" fillId="0" borderId="0">
      <alignment vertical="center"/>
    </xf>
  </cellStyleXfs>
  <cellXfs count="77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9" fillId="0" borderId="1" xfId="4" applyFont="1" applyBorder="1" applyAlignment="1">
      <alignment horizontal="center" wrapText="1"/>
    </xf>
    <xf numFmtId="0" fontId="9" fillId="0" borderId="1" xfId="4" applyFont="1" applyBorder="1" applyAlignment="1">
      <alignment wrapText="1"/>
    </xf>
    <xf numFmtId="0" fontId="9" fillId="5" borderId="1" xfId="0" applyFont="1" applyFill="1" applyBorder="1" applyAlignment="1">
      <alignment wrapText="1"/>
    </xf>
    <xf numFmtId="177" fontId="9" fillId="0" borderId="1" xfId="4" applyNumberFormat="1" applyFont="1" applyBorder="1" applyAlignment="1">
      <alignment wrapText="1"/>
    </xf>
    <xf numFmtId="177" fontId="9" fillId="2" borderId="1" xfId="4" applyNumberFormat="1" applyFont="1" applyFill="1" applyBorder="1" applyAlignment="1">
      <alignment wrapText="1"/>
    </xf>
    <xf numFmtId="10" fontId="9" fillId="0" borderId="1" xfId="4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7" fontId="9" fillId="2" borderId="1" xfId="5" applyNumberFormat="1" applyFont="1" applyFill="1" applyBorder="1" applyAlignment="1">
      <alignment horizontal="center" wrapText="1"/>
    </xf>
    <xf numFmtId="179" fontId="0" fillId="0" borderId="1" xfId="0" applyNumberForma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80" fontId="9" fillId="2" borderId="1" xfId="4" applyNumberFormat="1" applyFont="1" applyFill="1" applyBorder="1" applyAlignment="1">
      <alignment horizontal="center" wrapText="1"/>
    </xf>
    <xf numFmtId="1" fontId="9" fillId="2" borderId="1" xfId="4" applyNumberFormat="1" applyFont="1" applyFill="1" applyBorder="1" applyAlignment="1">
      <alignment horizontal="center" wrapText="1"/>
    </xf>
    <xf numFmtId="177" fontId="9" fillId="2" borderId="1" xfId="4" applyNumberFormat="1" applyFont="1" applyFill="1" applyBorder="1" applyAlignment="1">
      <alignment horizontal="center" wrapText="1"/>
    </xf>
    <xf numFmtId="10" fontId="9" fillId="0" borderId="1" xfId="4" applyNumberFormat="1" applyFont="1" applyBorder="1" applyAlignment="1">
      <alignment horizontal="center" wrapText="1"/>
    </xf>
    <xf numFmtId="177" fontId="4" fillId="8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82" fontId="1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177" fontId="9" fillId="0" borderId="1" xfId="4" applyNumberFormat="1" applyFont="1" applyBorder="1" applyAlignment="1">
      <alignment horizontal="center" wrapText="1"/>
    </xf>
    <xf numFmtId="0" fontId="9" fillId="0" borderId="0" xfId="4" applyFont="1" applyAlignment="1">
      <alignment wrapText="1"/>
    </xf>
    <xf numFmtId="0" fontId="2" fillId="0" borderId="3" xfId="4" applyBorder="1" applyAlignment="1">
      <alignment wrapText="1"/>
    </xf>
    <xf numFmtId="177" fontId="0" fillId="0" borderId="1" xfId="0" applyNumberFormat="1" applyBorder="1" applyAlignment="1">
      <alignment horizontal="center"/>
    </xf>
    <xf numFmtId="0" fontId="2" fillId="0" borderId="1" xfId="4" applyBorder="1" applyAlignment="1">
      <alignment wrapText="1"/>
    </xf>
    <xf numFmtId="177" fontId="2" fillId="0" borderId="1" xfId="4" applyNumberFormat="1" applyBorder="1" applyAlignment="1">
      <alignment wrapText="1"/>
    </xf>
    <xf numFmtId="10" fontId="2" fillId="0" borderId="1" xfId="4" applyNumberFormat="1" applyBorder="1" applyAlignment="1">
      <alignment wrapText="1"/>
    </xf>
    <xf numFmtId="177" fontId="6" fillId="0" borderId="1" xfId="1" applyNumberFormat="1" applyFont="1" applyBorder="1" applyAlignment="1">
      <alignment horizontal="center" wrapText="1"/>
    </xf>
    <xf numFmtId="177" fontId="2" fillId="0" borderId="1" xfId="0" applyNumberFormat="1" applyFont="1" applyBorder="1" applyAlignment="1">
      <alignment horizontal="center"/>
    </xf>
    <xf numFmtId="177" fontId="1" fillId="2" borderId="1" xfId="0" applyNumberFormat="1" applyFont="1" applyFill="1" applyBorder="1" applyAlignment="1">
      <alignment horizontal="center"/>
    </xf>
    <xf numFmtId="10" fontId="0" fillId="2" borderId="1" xfId="6" applyNumberFormat="1" applyFont="1" applyFill="1" applyBorder="1" applyAlignment="1">
      <alignment horizontal="center" wrapText="1"/>
    </xf>
    <xf numFmtId="177" fontId="0" fillId="2" borderId="1" xfId="0" applyNumberFormat="1" applyFill="1" applyBorder="1" applyAlignment="1">
      <alignment horizontal="center"/>
    </xf>
    <xf numFmtId="177" fontId="6" fillId="5" borderId="1" xfId="1" applyNumberFormat="1" applyFont="1" applyFill="1" applyBorder="1" applyAlignment="1">
      <alignment horizontal="center" wrapText="1"/>
    </xf>
    <xf numFmtId="10" fontId="10" fillId="2" borderId="1" xfId="6" applyNumberFormat="1" applyFont="1" applyFill="1" applyBorder="1" applyAlignment="1">
      <alignment horizontal="center" wrapText="1"/>
    </xf>
    <xf numFmtId="182" fontId="9" fillId="0" borderId="1" xfId="4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4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3" fillId="5" borderId="1" xfId="0" applyFont="1" applyFill="1" applyBorder="1"/>
  </cellXfs>
  <cellStyles count="9">
    <cellStyle name="Currency 2" xfId="5" xr:uid="{00000000-0005-0000-0000-000000000000}"/>
    <cellStyle name="Normal 2" xfId="4" xr:uid="{00000000-0005-0000-0000-000001000000}"/>
    <cellStyle name="Normal 2 18 2" xfId="1" xr:uid="{00000000-0005-0000-0000-000002000000}"/>
    <cellStyle name="Percent 2" xfId="6" xr:uid="{00000000-0005-0000-0000-000003000000}"/>
    <cellStyle name="Style 1" xfId="3" xr:uid="{00000000-0005-0000-0000-000004000000}"/>
    <cellStyle name="常规" xfId="0" builtinId="0"/>
    <cellStyle name="常规 2" xfId="7" xr:uid="{00000000-0005-0000-0000-000006000000}"/>
    <cellStyle name="常规 3" xfId="8" xr:uid="{00000000-0005-0000-0000-000007000000}"/>
    <cellStyle name="样式 1 2" xfId="2" xr:uid="{00000000-0005-0000-0000-000008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0"/>
  <sheetViews>
    <sheetView tabSelected="1" zoomScale="90" zoomScaleNormal="90" workbookViewId="0">
      <selection activeCell="O2" sqref="O2:O10"/>
    </sheetView>
  </sheetViews>
  <sheetFormatPr defaultColWidth="9.140625" defaultRowHeight="15"/>
  <cols>
    <col min="1" max="1" width="10.140625" style="1" customWidth="1"/>
    <col min="2" max="2" width="31.85546875" style="2" customWidth="1"/>
    <col min="3" max="3" width="8.42578125" style="2" customWidth="1"/>
    <col min="4" max="4" width="14.42578125" style="2" customWidth="1"/>
    <col min="5" max="5" width="10.85546875" style="2" customWidth="1"/>
    <col min="6" max="6" width="11.28515625" style="2" customWidth="1"/>
    <col min="7" max="7" width="11.42578125" style="2" customWidth="1"/>
    <col min="8" max="8" width="16.7109375" style="2" customWidth="1"/>
    <col min="9" max="9" width="15.7109375" style="2" customWidth="1"/>
    <col min="10" max="10" width="44.28515625" style="2" customWidth="1"/>
    <col min="11" max="11" width="16.140625" style="2" customWidth="1"/>
    <col min="12" max="12" width="39.7109375" style="2" customWidth="1"/>
    <col min="13" max="14" width="13.28515625" style="2" customWidth="1"/>
    <col min="15" max="16" width="12.425781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11.7109375" style="2" customWidth="1"/>
    <col min="24" max="24" width="11" style="26" customWidth="1"/>
    <col min="25" max="25" width="13.140625" style="26" customWidth="1"/>
    <col min="26" max="26" width="11.140625" style="26" customWidth="1"/>
    <col min="27" max="27" width="12.85546875" style="4" customWidth="1"/>
    <col min="28" max="28" width="9.42578125" style="6" customWidth="1"/>
    <col min="29" max="29" width="13" style="28" customWidth="1"/>
    <col min="30" max="30" width="14.140625" style="6" customWidth="1"/>
    <col min="31" max="31" width="13.85546875" style="2" customWidth="1"/>
    <col min="32" max="32" width="13.85546875" style="5" customWidth="1"/>
    <col min="33" max="33" width="16.28515625" style="2" customWidth="1"/>
    <col min="34" max="34" width="14.140625" style="7" customWidth="1"/>
    <col min="35" max="35" width="12.42578125" style="5" customWidth="1"/>
    <col min="36" max="36" width="8.85546875" style="5" customWidth="1"/>
    <col min="37" max="37" width="12.7109375" style="7" customWidth="1"/>
    <col min="38" max="38" width="7.28515625" style="5" customWidth="1"/>
    <col min="39" max="39" width="12.5703125" style="7" customWidth="1"/>
    <col min="40" max="40" width="12" style="5" customWidth="1"/>
    <col min="41" max="41" width="11.5703125" style="7" customWidth="1"/>
    <col min="42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6" width="14.7109375" style="2" customWidth="1"/>
    <col min="57" max="16384" width="9.140625" style="2"/>
  </cols>
  <sheetData>
    <row r="1" spans="1:56" ht="63.6" customHeight="1">
      <c r="A1" s="8" t="s">
        <v>5</v>
      </c>
      <c r="B1" s="8" t="s">
        <v>6</v>
      </c>
      <c r="C1" s="24" t="s">
        <v>7</v>
      </c>
      <c r="D1" s="25" t="s">
        <v>0</v>
      </c>
      <c r="E1" s="25" t="s">
        <v>2</v>
      </c>
      <c r="F1" s="10" t="s">
        <v>45</v>
      </c>
      <c r="G1" s="24" t="s">
        <v>8</v>
      </c>
      <c r="H1" s="9" t="s">
        <v>9</v>
      </c>
      <c r="I1" s="9" t="s">
        <v>47</v>
      </c>
      <c r="J1" s="9" t="s">
        <v>10</v>
      </c>
      <c r="K1" s="9" t="s">
        <v>49</v>
      </c>
      <c r="L1" s="9" t="s">
        <v>51</v>
      </c>
      <c r="M1" s="9" t="s">
        <v>11</v>
      </c>
      <c r="N1" s="24" t="s">
        <v>70</v>
      </c>
      <c r="O1" s="24" t="s">
        <v>12</v>
      </c>
      <c r="P1" s="24" t="s">
        <v>13</v>
      </c>
      <c r="Q1" s="9" t="s">
        <v>48</v>
      </c>
      <c r="R1" s="11" t="s">
        <v>14</v>
      </c>
      <c r="S1" s="12" t="s">
        <v>15</v>
      </c>
      <c r="T1" s="13" t="s">
        <v>16</v>
      </c>
      <c r="U1" s="14" t="s">
        <v>17</v>
      </c>
      <c r="V1" s="15" t="s">
        <v>18</v>
      </c>
      <c r="W1" s="16" t="s">
        <v>1</v>
      </c>
      <c r="X1" s="27" t="s">
        <v>19</v>
      </c>
      <c r="Y1" s="27" t="s">
        <v>20</v>
      </c>
      <c r="Z1" s="27" t="s">
        <v>21</v>
      </c>
      <c r="AA1" s="17" t="s">
        <v>22</v>
      </c>
      <c r="AB1" s="18" t="s">
        <v>23</v>
      </c>
      <c r="AC1" s="29" t="s">
        <v>24</v>
      </c>
      <c r="AD1" s="19" t="s">
        <v>25</v>
      </c>
      <c r="AE1" s="8" t="s">
        <v>26</v>
      </c>
      <c r="AF1" s="20" t="s">
        <v>27</v>
      </c>
      <c r="AG1" s="8" t="s">
        <v>28</v>
      </c>
      <c r="AH1" s="21" t="s">
        <v>29</v>
      </c>
      <c r="AI1" s="70" t="s">
        <v>30</v>
      </c>
      <c r="AJ1" s="20" t="s">
        <v>31</v>
      </c>
      <c r="AK1" s="21" t="s">
        <v>32</v>
      </c>
      <c r="AL1" s="65" t="s">
        <v>33</v>
      </c>
      <c r="AM1" s="21" t="s">
        <v>34</v>
      </c>
      <c r="AN1" s="20" t="s">
        <v>35</v>
      </c>
      <c r="AO1" s="21" t="s">
        <v>36</v>
      </c>
      <c r="AP1" s="20" t="s">
        <v>37</v>
      </c>
      <c r="AQ1" s="16" t="s">
        <v>38</v>
      </c>
      <c r="AR1" s="21" t="s">
        <v>39</v>
      </c>
      <c r="AS1" s="20" t="s">
        <v>40</v>
      </c>
      <c r="AT1" s="20" t="s">
        <v>41</v>
      </c>
      <c r="AU1" s="22" t="s">
        <v>42</v>
      </c>
      <c r="AV1" s="23" t="s">
        <v>43</v>
      </c>
      <c r="AW1" s="22" t="s">
        <v>63</v>
      </c>
      <c r="AX1" s="53" t="s">
        <v>64</v>
      </c>
      <c r="AY1" s="54" t="s">
        <v>44</v>
      </c>
      <c r="AZ1" s="55" t="s">
        <v>65</v>
      </c>
      <c r="BA1" s="22" t="s">
        <v>66</v>
      </c>
      <c r="BB1" s="56" t="s">
        <v>67</v>
      </c>
      <c r="BC1" s="57" t="s">
        <v>68</v>
      </c>
      <c r="BD1" s="57" t="s">
        <v>69</v>
      </c>
    </row>
    <row r="2" spans="1:56" s="59" customFormat="1" ht="48" customHeight="1">
      <c r="A2" s="30">
        <v>1</v>
      </c>
      <c r="B2" s="74"/>
      <c r="C2" s="74"/>
      <c r="D2" s="31"/>
      <c r="E2" s="31"/>
      <c r="F2" s="31" t="s">
        <v>4</v>
      </c>
      <c r="G2" s="37" t="s">
        <v>52</v>
      </c>
      <c r="H2" s="38" t="s">
        <v>53</v>
      </c>
      <c r="I2" s="36" t="s">
        <v>54</v>
      </c>
      <c r="J2" s="73" t="s">
        <v>57</v>
      </c>
      <c r="K2" s="40" t="s">
        <v>58</v>
      </c>
      <c r="L2" s="38" t="s">
        <v>79</v>
      </c>
      <c r="M2" s="41" t="s">
        <v>59</v>
      </c>
      <c r="N2" s="41"/>
      <c r="O2" s="76" t="s">
        <v>82</v>
      </c>
      <c r="P2" s="32"/>
      <c r="Q2" s="31" t="s">
        <v>46</v>
      </c>
      <c r="R2" s="42">
        <v>80.58</v>
      </c>
      <c r="S2" s="43">
        <v>7.7</v>
      </c>
      <c r="T2" s="44">
        <v>10.46</v>
      </c>
      <c r="U2" s="61">
        <v>10.46</v>
      </c>
      <c r="V2" s="33"/>
      <c r="W2" s="31" t="s">
        <v>3</v>
      </c>
      <c r="X2" s="45">
        <v>40</v>
      </c>
      <c r="Y2" s="45">
        <v>40</v>
      </c>
      <c r="Z2" s="45">
        <v>30</v>
      </c>
      <c r="AA2" s="46">
        <v>9.6999999999999993</v>
      </c>
      <c r="AB2" s="47">
        <v>3</v>
      </c>
      <c r="AC2" s="49">
        <f>IF(X2="","",X2*Y2*Z2/1000000)</f>
        <v>4.8000000000000001E-2</v>
      </c>
      <c r="AD2" s="50">
        <f>IF(AB2="","",65/AC2*AB2)</f>
        <v>4063</v>
      </c>
      <c r="AE2" s="30">
        <v>3200</v>
      </c>
      <c r="AF2" s="51">
        <f>IF(ISERROR(AE2/AD2),"",AE2/AD2)</f>
        <v>0.79</v>
      </c>
      <c r="AG2" s="30" t="s">
        <v>50</v>
      </c>
      <c r="AH2" s="52">
        <v>0.22800000000000001</v>
      </c>
      <c r="AI2" s="51">
        <f>IF(ISERROR(U2*AH2),"",U2*AH2)</f>
        <v>2.38</v>
      </c>
      <c r="AJ2" s="51">
        <f>IF(ISERROR(U2+AF2+AI2),"",U2+AF2+AI2)</f>
        <v>13.63</v>
      </c>
      <c r="AK2" s="52">
        <v>0.05</v>
      </c>
      <c r="AL2" s="34">
        <f>IF(ISERROR(AW2*AK2),"",AW2*AK2)</f>
        <v>0.9</v>
      </c>
      <c r="AM2" s="35"/>
      <c r="AN2" s="51">
        <f>IF(ISERROR(AW2*AM2),"",AW2*AM2)</f>
        <v>0</v>
      </c>
      <c r="AO2" s="35"/>
      <c r="AP2" s="51">
        <f>IF(ISERROR(AW2*AO2),"",AW2*AO2)</f>
        <v>0</v>
      </c>
      <c r="AQ2" s="31"/>
      <c r="AR2" s="35"/>
      <c r="AS2" s="51">
        <f>IF(ISERROR(AW2*AR2),"",AW2*AR2)</f>
        <v>0</v>
      </c>
      <c r="AT2" s="51">
        <f>IF(ISERROR(AL2+AN2+AP2+AS2),"",AL2+AN2+AP2+AS2)</f>
        <v>0.9</v>
      </c>
      <c r="AU2" s="51">
        <f>IF(ISERROR(AJ2+AT2),"",AJ2+AT2)</f>
        <v>14.53</v>
      </c>
      <c r="AV2" s="71">
        <f>IF(ISERROR((AW2-AU2)/AW2),"",(AW2-AU2)/AW2)</f>
        <v>0.19500000000000001</v>
      </c>
      <c r="AW2" s="67">
        <f>IF(ISERROR(AY2*(1-AZ2)),"",AY2*(1-AZ2))</f>
        <v>18.05</v>
      </c>
      <c r="AX2" s="61">
        <v>18.05</v>
      </c>
      <c r="AY2" s="58">
        <v>59.99</v>
      </c>
      <c r="AZ2" s="72">
        <f>BA2</f>
        <v>0.69910000000000005</v>
      </c>
      <c r="BA2" s="68">
        <f>IF(ISERROR((AY2-AX2)/AY2),"",(AY2-AX2)/AY2)</f>
        <v>0.69910000000000005</v>
      </c>
      <c r="BB2" s="31"/>
      <c r="BC2" s="69">
        <f>IF(ISERROR(AV2*BB2),"",AU2*BB2)</f>
        <v>0</v>
      </c>
      <c r="BD2" s="69">
        <f t="shared" ref="BD2:BD10" si="0">IF(ISERROR(AX2*BB2),"",AX2*BB2)</f>
        <v>0</v>
      </c>
    </row>
    <row r="3" spans="1:56" ht="45">
      <c r="A3" s="30">
        <v>2</v>
      </c>
      <c r="B3" s="74"/>
      <c r="C3" s="74"/>
      <c r="D3" s="62"/>
      <c r="E3" s="62"/>
      <c r="F3" s="31" t="s">
        <v>4</v>
      </c>
      <c r="G3" s="37" t="s">
        <v>52</v>
      </c>
      <c r="H3" s="38" t="s">
        <v>53</v>
      </c>
      <c r="I3" s="36" t="s">
        <v>54</v>
      </c>
      <c r="J3" s="73"/>
      <c r="K3" s="40" t="s">
        <v>58</v>
      </c>
      <c r="L3" s="38" t="s">
        <v>80</v>
      </c>
      <c r="M3" s="41" t="s">
        <v>59</v>
      </c>
      <c r="N3" s="41"/>
      <c r="O3" s="76" t="s">
        <v>83</v>
      </c>
      <c r="P3" s="32"/>
      <c r="Q3" s="31" t="s">
        <v>46</v>
      </c>
      <c r="R3" s="42">
        <v>99.5</v>
      </c>
      <c r="S3" s="43">
        <v>7.7</v>
      </c>
      <c r="T3" s="44">
        <v>12.92</v>
      </c>
      <c r="U3" s="61">
        <v>12.92</v>
      </c>
      <c r="V3" s="63"/>
      <c r="W3" s="31" t="s">
        <v>3</v>
      </c>
      <c r="X3" s="45">
        <v>40</v>
      </c>
      <c r="Y3" s="45">
        <v>40</v>
      </c>
      <c r="Z3" s="45">
        <v>36</v>
      </c>
      <c r="AA3" s="46">
        <v>13.2</v>
      </c>
      <c r="AB3" s="48">
        <v>3</v>
      </c>
      <c r="AC3" s="49">
        <f t="shared" ref="AC3:AC10" si="1">IF(X3="","",X3*Y3*Z3/1000000)</f>
        <v>5.8000000000000003E-2</v>
      </c>
      <c r="AD3" s="50">
        <f t="shared" ref="AD3:AD10" si="2">IF(AB3="","",65/AC3*AB3)</f>
        <v>3362</v>
      </c>
      <c r="AE3" s="30">
        <v>3200</v>
      </c>
      <c r="AF3" s="51">
        <f t="shared" ref="AF3:AF10" si="3">IF(ISERROR(AE3/AD3),"",AE3/AD3)</f>
        <v>0.95</v>
      </c>
      <c r="AG3" s="30" t="s">
        <v>71</v>
      </c>
      <c r="AH3" s="52">
        <v>0.22800000000000001</v>
      </c>
      <c r="AI3" s="51">
        <f t="shared" ref="AI3:AI10" si="4">IF(ISERROR(U3*AH3),"",U3*AH3)</f>
        <v>2.95</v>
      </c>
      <c r="AJ3" s="51">
        <f t="shared" ref="AJ3:AJ10" si="5">IF(ISERROR(U3+AF3+AI3),"",U3+AF3+AI3)</f>
        <v>16.82</v>
      </c>
      <c r="AK3" s="52">
        <v>0.05</v>
      </c>
      <c r="AL3" s="34">
        <f>IF(ISERROR(AW3*AK3),"",AW3*AK3)</f>
        <v>1.1200000000000001</v>
      </c>
      <c r="AM3" s="64"/>
      <c r="AN3" s="51">
        <f t="shared" ref="AN3:AN10" si="6">IF(ISERROR(AW3*AM3),"",AW3*AM3)</f>
        <v>0</v>
      </c>
      <c r="AO3" s="64"/>
      <c r="AP3" s="51">
        <f t="shared" ref="AP3:AP10" si="7">IF(ISERROR(AW3*AO3),"",AW3*AO3)</f>
        <v>0</v>
      </c>
      <c r="AQ3" s="62"/>
      <c r="AR3" s="64"/>
      <c r="AS3" s="51">
        <f t="shared" ref="AS3:AS10" si="8">IF(ISERROR(AW3*AR3),"",AW3*AR3)</f>
        <v>0</v>
      </c>
      <c r="AT3" s="51">
        <f t="shared" ref="AT3:AT10" si="9">IF(ISERROR(AL3+AN3+AP3+AS3),"",AL3+AN3+AP3+AS3)</f>
        <v>1.1200000000000001</v>
      </c>
      <c r="AU3" s="51">
        <f t="shared" ref="AU3:AU10" si="10">IF(ISERROR(AJ3+AT3),"",AJ3+AT3)</f>
        <v>17.940000000000001</v>
      </c>
      <c r="AV3" s="71">
        <f t="shared" ref="AV3:AV10" si="11">IF(ISERROR((AW3-AU3)/AW3),"",(AW3-AU3)/AW3)</f>
        <v>0.1966</v>
      </c>
      <c r="AW3" s="67">
        <f t="shared" ref="AW3:AW10" si="12">IF(ISERROR(AY3*(1-AZ3)),"",AY3*(1-AZ3))</f>
        <v>22.33</v>
      </c>
      <c r="AX3" s="61">
        <v>22.33</v>
      </c>
      <c r="AY3" s="58">
        <v>59.99</v>
      </c>
      <c r="AZ3" s="72">
        <f t="shared" ref="AZ3:AZ10" si="13">BA3</f>
        <v>0.62780000000000002</v>
      </c>
      <c r="BA3" s="68">
        <f t="shared" ref="BA3:BA10" si="14">IF(ISERROR((AY3-AX3)/AY3),"",(AY3-AX3)/AY3)</f>
        <v>0.62780000000000002</v>
      </c>
      <c r="BB3" s="62"/>
      <c r="BC3" s="69">
        <f t="shared" ref="BC3:BC10" si="15">IF(ISERROR(AV3*BB3),"",AU3*BB3)</f>
        <v>0</v>
      </c>
      <c r="BD3" s="69">
        <f t="shared" si="0"/>
        <v>0</v>
      </c>
    </row>
    <row r="4" spans="1:56" ht="45">
      <c r="A4" s="30">
        <v>3</v>
      </c>
      <c r="B4" s="74"/>
      <c r="C4" s="74"/>
      <c r="D4" s="62"/>
      <c r="E4" s="62"/>
      <c r="F4" s="31" t="s">
        <v>4</v>
      </c>
      <c r="G4" s="37" t="s">
        <v>52</v>
      </c>
      <c r="H4" s="38" t="s">
        <v>53</v>
      </c>
      <c r="I4" s="36" t="s">
        <v>54</v>
      </c>
      <c r="J4" s="73"/>
      <c r="K4" s="40" t="s">
        <v>58</v>
      </c>
      <c r="L4" s="38" t="s">
        <v>81</v>
      </c>
      <c r="M4" s="41" t="s">
        <v>59</v>
      </c>
      <c r="N4" s="41"/>
      <c r="O4" s="76" t="s">
        <v>84</v>
      </c>
      <c r="P4" s="32"/>
      <c r="Q4" s="31" t="s">
        <v>46</v>
      </c>
      <c r="R4" s="42">
        <v>116</v>
      </c>
      <c r="S4" s="43">
        <v>7.7</v>
      </c>
      <c r="T4" s="44">
        <v>15.06</v>
      </c>
      <c r="U4" s="61">
        <v>15.06</v>
      </c>
      <c r="V4" s="63"/>
      <c r="W4" s="31" t="s">
        <v>3</v>
      </c>
      <c r="X4" s="45">
        <v>40</v>
      </c>
      <c r="Y4" s="45">
        <v>40</v>
      </c>
      <c r="Z4" s="45">
        <v>42</v>
      </c>
      <c r="AA4" s="46">
        <v>15.1</v>
      </c>
      <c r="AB4" s="48">
        <v>3</v>
      </c>
      <c r="AC4" s="49">
        <f t="shared" si="1"/>
        <v>6.7000000000000004E-2</v>
      </c>
      <c r="AD4" s="50">
        <f t="shared" si="2"/>
        <v>2910</v>
      </c>
      <c r="AE4" s="30">
        <v>3200</v>
      </c>
      <c r="AF4" s="51">
        <f t="shared" si="3"/>
        <v>1.1000000000000001</v>
      </c>
      <c r="AG4" s="30" t="s">
        <v>72</v>
      </c>
      <c r="AH4" s="52">
        <v>0.22800000000000001</v>
      </c>
      <c r="AI4" s="51">
        <f t="shared" si="4"/>
        <v>3.43</v>
      </c>
      <c r="AJ4" s="51">
        <f t="shared" si="5"/>
        <v>19.59</v>
      </c>
      <c r="AK4" s="52">
        <v>0.05</v>
      </c>
      <c r="AL4" s="34">
        <f t="shared" ref="AL4:AL10" si="16">IF(ISERROR(AW4*AK4),"",AW4*AK4)</f>
        <v>1.31</v>
      </c>
      <c r="AM4" s="64"/>
      <c r="AN4" s="51">
        <f t="shared" si="6"/>
        <v>0</v>
      </c>
      <c r="AO4" s="64"/>
      <c r="AP4" s="51">
        <f t="shared" si="7"/>
        <v>0</v>
      </c>
      <c r="AQ4" s="62"/>
      <c r="AR4" s="64"/>
      <c r="AS4" s="51">
        <f t="shared" si="8"/>
        <v>0</v>
      </c>
      <c r="AT4" s="51">
        <f t="shared" si="9"/>
        <v>1.31</v>
      </c>
      <c r="AU4" s="51">
        <f t="shared" si="10"/>
        <v>20.9</v>
      </c>
      <c r="AV4" s="71">
        <f t="shared" si="11"/>
        <v>0.20019999999999999</v>
      </c>
      <c r="AW4" s="67">
        <f t="shared" si="12"/>
        <v>26.13</v>
      </c>
      <c r="AX4" s="61">
        <v>26.13</v>
      </c>
      <c r="AY4" s="58">
        <v>59.99</v>
      </c>
      <c r="AZ4" s="72">
        <f t="shared" si="13"/>
        <v>0.56440000000000001</v>
      </c>
      <c r="BA4" s="68">
        <f t="shared" si="14"/>
        <v>0.56440000000000001</v>
      </c>
      <c r="BB4" s="62"/>
      <c r="BC4" s="69">
        <f t="shared" si="15"/>
        <v>0</v>
      </c>
      <c r="BD4" s="69">
        <f t="shared" si="0"/>
        <v>0</v>
      </c>
    </row>
    <row r="5" spans="1:56" ht="45">
      <c r="A5" s="30">
        <v>4</v>
      </c>
      <c r="B5" s="75"/>
      <c r="C5" s="74"/>
      <c r="D5" s="62"/>
      <c r="E5" s="62"/>
      <c r="F5" s="31" t="s">
        <v>4</v>
      </c>
      <c r="G5" s="39" t="s">
        <v>55</v>
      </c>
      <c r="H5" s="38" t="s">
        <v>53</v>
      </c>
      <c r="I5" s="36" t="s">
        <v>54</v>
      </c>
      <c r="J5" s="73" t="s">
        <v>57</v>
      </c>
      <c r="K5" s="40" t="s">
        <v>58</v>
      </c>
      <c r="L5" s="38" t="s">
        <v>79</v>
      </c>
      <c r="M5" s="37" t="s">
        <v>60</v>
      </c>
      <c r="N5" s="37"/>
      <c r="O5" s="76" t="s">
        <v>85</v>
      </c>
      <c r="P5" s="32"/>
      <c r="Q5" s="31" t="s">
        <v>46</v>
      </c>
      <c r="R5" s="42">
        <v>80.58</v>
      </c>
      <c r="S5" s="43">
        <v>7.7</v>
      </c>
      <c r="T5" s="44">
        <v>10.46</v>
      </c>
      <c r="U5" s="61">
        <v>10.46</v>
      </c>
      <c r="V5" s="63"/>
      <c r="W5" s="31" t="s">
        <v>3</v>
      </c>
      <c r="X5" s="45">
        <v>40</v>
      </c>
      <c r="Y5" s="45">
        <v>40</v>
      </c>
      <c r="Z5" s="45">
        <v>30</v>
      </c>
      <c r="AA5" s="46">
        <v>9.6999999999999993</v>
      </c>
      <c r="AB5" s="47">
        <v>3</v>
      </c>
      <c r="AC5" s="49">
        <f t="shared" si="1"/>
        <v>4.8000000000000001E-2</v>
      </c>
      <c r="AD5" s="50">
        <f t="shared" si="2"/>
        <v>4063</v>
      </c>
      <c r="AE5" s="30">
        <v>3200</v>
      </c>
      <c r="AF5" s="51">
        <f t="shared" si="3"/>
        <v>0.79</v>
      </c>
      <c r="AG5" s="30" t="s">
        <v>73</v>
      </c>
      <c r="AH5" s="52">
        <v>0.22800000000000001</v>
      </c>
      <c r="AI5" s="51">
        <f t="shared" si="4"/>
        <v>2.38</v>
      </c>
      <c r="AJ5" s="51">
        <f t="shared" si="5"/>
        <v>13.63</v>
      </c>
      <c r="AK5" s="52">
        <v>0.05</v>
      </c>
      <c r="AL5" s="34">
        <f t="shared" si="16"/>
        <v>0.9</v>
      </c>
      <c r="AM5" s="64"/>
      <c r="AN5" s="51">
        <f t="shared" si="6"/>
        <v>0</v>
      </c>
      <c r="AO5" s="64"/>
      <c r="AP5" s="51">
        <f t="shared" si="7"/>
        <v>0</v>
      </c>
      <c r="AQ5" s="62"/>
      <c r="AR5" s="64"/>
      <c r="AS5" s="51">
        <f t="shared" si="8"/>
        <v>0</v>
      </c>
      <c r="AT5" s="51">
        <f t="shared" si="9"/>
        <v>0.9</v>
      </c>
      <c r="AU5" s="51">
        <f t="shared" si="10"/>
        <v>14.53</v>
      </c>
      <c r="AV5" s="71">
        <f t="shared" si="11"/>
        <v>0.19500000000000001</v>
      </c>
      <c r="AW5" s="67">
        <f t="shared" si="12"/>
        <v>18.05</v>
      </c>
      <c r="AX5" s="66">
        <v>18.05</v>
      </c>
      <c r="AY5" s="58">
        <v>59.99</v>
      </c>
      <c r="AZ5" s="72">
        <f t="shared" si="13"/>
        <v>0.69910000000000005</v>
      </c>
      <c r="BA5" s="68">
        <f t="shared" si="14"/>
        <v>0.69910000000000005</v>
      </c>
      <c r="BB5" s="62"/>
      <c r="BC5" s="69">
        <f t="shared" si="15"/>
        <v>0</v>
      </c>
      <c r="BD5" s="69">
        <f t="shared" si="0"/>
        <v>0</v>
      </c>
    </row>
    <row r="6" spans="1:56" ht="45">
      <c r="A6" s="30">
        <v>5</v>
      </c>
      <c r="B6" s="75"/>
      <c r="C6" s="74"/>
      <c r="D6" s="62"/>
      <c r="E6" s="62"/>
      <c r="F6" s="31" t="s">
        <v>4</v>
      </c>
      <c r="G6" s="39" t="s">
        <v>55</v>
      </c>
      <c r="H6" s="38" t="s">
        <v>53</v>
      </c>
      <c r="I6" s="36" t="s">
        <v>54</v>
      </c>
      <c r="J6" s="73"/>
      <c r="K6" s="40" t="s">
        <v>58</v>
      </c>
      <c r="L6" s="38" t="s">
        <v>80</v>
      </c>
      <c r="M6" s="37" t="s">
        <v>60</v>
      </c>
      <c r="N6" s="37"/>
      <c r="O6" s="76" t="s">
        <v>86</v>
      </c>
      <c r="P6" s="32"/>
      <c r="Q6" s="31" t="s">
        <v>46</v>
      </c>
      <c r="R6" s="42">
        <v>99.5</v>
      </c>
      <c r="S6" s="43">
        <v>7.7</v>
      </c>
      <c r="T6" s="44">
        <v>12.92</v>
      </c>
      <c r="U6" s="61">
        <v>12.92</v>
      </c>
      <c r="V6" s="63"/>
      <c r="W6" s="31" t="s">
        <v>3</v>
      </c>
      <c r="X6" s="45">
        <v>40</v>
      </c>
      <c r="Y6" s="45">
        <v>40</v>
      </c>
      <c r="Z6" s="45">
        <v>36</v>
      </c>
      <c r="AA6" s="46">
        <v>13.2</v>
      </c>
      <c r="AB6" s="48">
        <v>3</v>
      </c>
      <c r="AC6" s="49">
        <f t="shared" si="1"/>
        <v>5.8000000000000003E-2</v>
      </c>
      <c r="AD6" s="50">
        <f t="shared" si="2"/>
        <v>3362</v>
      </c>
      <c r="AE6" s="30">
        <v>3200</v>
      </c>
      <c r="AF6" s="51">
        <f t="shared" si="3"/>
        <v>0.95</v>
      </c>
      <c r="AG6" s="30" t="s">
        <v>74</v>
      </c>
      <c r="AH6" s="52">
        <v>0.22800000000000001</v>
      </c>
      <c r="AI6" s="51">
        <f t="shared" si="4"/>
        <v>2.95</v>
      </c>
      <c r="AJ6" s="51">
        <f t="shared" si="5"/>
        <v>16.82</v>
      </c>
      <c r="AK6" s="52">
        <v>0.05</v>
      </c>
      <c r="AL6" s="34">
        <f t="shared" si="16"/>
        <v>1.1200000000000001</v>
      </c>
      <c r="AM6" s="64"/>
      <c r="AN6" s="51">
        <f t="shared" si="6"/>
        <v>0</v>
      </c>
      <c r="AO6" s="64"/>
      <c r="AP6" s="51">
        <f t="shared" si="7"/>
        <v>0</v>
      </c>
      <c r="AQ6" s="62"/>
      <c r="AR6" s="64"/>
      <c r="AS6" s="51">
        <f t="shared" si="8"/>
        <v>0</v>
      </c>
      <c r="AT6" s="51">
        <f t="shared" si="9"/>
        <v>1.1200000000000001</v>
      </c>
      <c r="AU6" s="51">
        <f t="shared" si="10"/>
        <v>17.940000000000001</v>
      </c>
      <c r="AV6" s="71">
        <f t="shared" si="11"/>
        <v>0.1966</v>
      </c>
      <c r="AW6" s="67">
        <f t="shared" si="12"/>
        <v>22.33</v>
      </c>
      <c r="AX6" s="66">
        <v>22.33</v>
      </c>
      <c r="AY6" s="58">
        <v>59.99</v>
      </c>
      <c r="AZ6" s="72">
        <f t="shared" si="13"/>
        <v>0.62780000000000002</v>
      </c>
      <c r="BA6" s="68">
        <f t="shared" si="14"/>
        <v>0.62780000000000002</v>
      </c>
      <c r="BB6" s="62"/>
      <c r="BC6" s="69">
        <f t="shared" si="15"/>
        <v>0</v>
      </c>
      <c r="BD6" s="69">
        <f t="shared" si="0"/>
        <v>0</v>
      </c>
    </row>
    <row r="7" spans="1:56" ht="45">
      <c r="A7" s="30">
        <v>6</v>
      </c>
      <c r="B7" s="75"/>
      <c r="C7" s="74"/>
      <c r="D7" s="62"/>
      <c r="E7" s="62"/>
      <c r="F7" s="31" t="s">
        <v>4</v>
      </c>
      <c r="G7" s="39" t="s">
        <v>55</v>
      </c>
      <c r="H7" s="38" t="s">
        <v>53</v>
      </c>
      <c r="I7" s="36" t="s">
        <v>54</v>
      </c>
      <c r="J7" s="73"/>
      <c r="K7" s="40" t="s">
        <v>58</v>
      </c>
      <c r="L7" s="38" t="s">
        <v>81</v>
      </c>
      <c r="M7" s="37" t="s">
        <v>60</v>
      </c>
      <c r="N7" s="37"/>
      <c r="O7" s="76" t="s">
        <v>87</v>
      </c>
      <c r="P7" s="32"/>
      <c r="Q7" s="31" t="s">
        <v>46</v>
      </c>
      <c r="R7" s="42">
        <v>116</v>
      </c>
      <c r="S7" s="43">
        <v>7.7</v>
      </c>
      <c r="T7" s="44">
        <v>15.06</v>
      </c>
      <c r="U7" s="61">
        <v>15.06</v>
      </c>
      <c r="V7" s="63"/>
      <c r="W7" s="31" t="s">
        <v>3</v>
      </c>
      <c r="X7" s="45">
        <v>40</v>
      </c>
      <c r="Y7" s="45">
        <v>40</v>
      </c>
      <c r="Z7" s="45">
        <v>42</v>
      </c>
      <c r="AA7" s="46">
        <v>15.1</v>
      </c>
      <c r="AB7" s="48">
        <v>3</v>
      </c>
      <c r="AC7" s="49">
        <f t="shared" si="1"/>
        <v>6.7000000000000004E-2</v>
      </c>
      <c r="AD7" s="50">
        <f t="shared" si="2"/>
        <v>2910</v>
      </c>
      <c r="AE7" s="30">
        <v>3200</v>
      </c>
      <c r="AF7" s="51">
        <f t="shared" si="3"/>
        <v>1.1000000000000001</v>
      </c>
      <c r="AG7" s="30" t="s">
        <v>75</v>
      </c>
      <c r="AH7" s="52">
        <v>0.22800000000000001</v>
      </c>
      <c r="AI7" s="51">
        <f t="shared" si="4"/>
        <v>3.43</v>
      </c>
      <c r="AJ7" s="51">
        <f t="shared" si="5"/>
        <v>19.59</v>
      </c>
      <c r="AK7" s="52">
        <v>0.05</v>
      </c>
      <c r="AL7" s="34">
        <f t="shared" si="16"/>
        <v>1.31</v>
      </c>
      <c r="AM7" s="64"/>
      <c r="AN7" s="51">
        <f t="shared" si="6"/>
        <v>0</v>
      </c>
      <c r="AO7" s="64"/>
      <c r="AP7" s="51">
        <f t="shared" si="7"/>
        <v>0</v>
      </c>
      <c r="AQ7" s="62"/>
      <c r="AR7" s="64"/>
      <c r="AS7" s="51">
        <f t="shared" si="8"/>
        <v>0</v>
      </c>
      <c r="AT7" s="51">
        <f t="shared" si="9"/>
        <v>1.31</v>
      </c>
      <c r="AU7" s="51">
        <f t="shared" si="10"/>
        <v>20.9</v>
      </c>
      <c r="AV7" s="71">
        <f t="shared" si="11"/>
        <v>0.20019999999999999</v>
      </c>
      <c r="AW7" s="67">
        <f t="shared" si="12"/>
        <v>26.13</v>
      </c>
      <c r="AX7" s="66">
        <v>26.13</v>
      </c>
      <c r="AY7" s="58">
        <v>59.99</v>
      </c>
      <c r="AZ7" s="72">
        <f t="shared" si="13"/>
        <v>0.56440000000000001</v>
      </c>
      <c r="BA7" s="68">
        <f t="shared" si="14"/>
        <v>0.56440000000000001</v>
      </c>
      <c r="BB7" s="62"/>
      <c r="BC7" s="69">
        <f t="shared" si="15"/>
        <v>0</v>
      </c>
      <c r="BD7" s="69">
        <f t="shared" si="0"/>
        <v>0</v>
      </c>
    </row>
    <row r="8" spans="1:56" ht="45">
      <c r="A8" s="30">
        <v>7</v>
      </c>
      <c r="B8" s="75"/>
      <c r="C8" s="74"/>
      <c r="D8" s="62"/>
      <c r="E8" s="62"/>
      <c r="F8" s="31" t="s">
        <v>4</v>
      </c>
      <c r="G8" s="39" t="s">
        <v>56</v>
      </c>
      <c r="H8" s="38" t="s">
        <v>53</v>
      </c>
      <c r="I8" s="36" t="s">
        <v>54</v>
      </c>
      <c r="J8" s="73" t="s">
        <v>61</v>
      </c>
      <c r="K8" s="40" t="s">
        <v>58</v>
      </c>
      <c r="L8" s="38" t="s">
        <v>79</v>
      </c>
      <c r="M8" s="37" t="s">
        <v>62</v>
      </c>
      <c r="N8" s="37"/>
      <c r="O8" s="76" t="s">
        <v>88</v>
      </c>
      <c r="P8" s="32"/>
      <c r="Q8" s="31" t="s">
        <v>46</v>
      </c>
      <c r="R8" s="42">
        <v>80.5</v>
      </c>
      <c r="S8" s="43">
        <v>7.7</v>
      </c>
      <c r="T8" s="44">
        <v>10.45</v>
      </c>
      <c r="U8" s="61">
        <v>10.45</v>
      </c>
      <c r="V8" s="63"/>
      <c r="W8" s="31" t="s">
        <v>3</v>
      </c>
      <c r="X8" s="45">
        <v>40</v>
      </c>
      <c r="Y8" s="45">
        <v>40</v>
      </c>
      <c r="Z8" s="45">
        <v>30</v>
      </c>
      <c r="AA8" s="46">
        <v>9.6999999999999993</v>
      </c>
      <c r="AB8" s="47">
        <v>3</v>
      </c>
      <c r="AC8" s="49">
        <f t="shared" si="1"/>
        <v>4.8000000000000001E-2</v>
      </c>
      <c r="AD8" s="50">
        <f t="shared" si="2"/>
        <v>4063</v>
      </c>
      <c r="AE8" s="30">
        <v>3200</v>
      </c>
      <c r="AF8" s="51">
        <f t="shared" si="3"/>
        <v>0.79</v>
      </c>
      <c r="AG8" s="30" t="s">
        <v>76</v>
      </c>
      <c r="AH8" s="52">
        <v>0.22800000000000001</v>
      </c>
      <c r="AI8" s="51">
        <f t="shared" si="4"/>
        <v>2.38</v>
      </c>
      <c r="AJ8" s="51">
        <f t="shared" si="5"/>
        <v>13.62</v>
      </c>
      <c r="AK8" s="52">
        <v>0.05</v>
      </c>
      <c r="AL8" s="34">
        <f t="shared" si="16"/>
        <v>0.92</v>
      </c>
      <c r="AM8" s="64"/>
      <c r="AN8" s="51">
        <f t="shared" si="6"/>
        <v>0</v>
      </c>
      <c r="AO8" s="64"/>
      <c r="AP8" s="51">
        <f t="shared" si="7"/>
        <v>0</v>
      </c>
      <c r="AQ8" s="62"/>
      <c r="AR8" s="64"/>
      <c r="AS8" s="51">
        <f t="shared" si="8"/>
        <v>0</v>
      </c>
      <c r="AT8" s="51">
        <f t="shared" si="9"/>
        <v>0.92</v>
      </c>
      <c r="AU8" s="51">
        <f t="shared" si="10"/>
        <v>14.54</v>
      </c>
      <c r="AV8" s="71">
        <f t="shared" si="11"/>
        <v>0.2072</v>
      </c>
      <c r="AW8" s="67">
        <f t="shared" si="12"/>
        <v>18.34</v>
      </c>
      <c r="AX8" s="61">
        <v>18.34</v>
      </c>
      <c r="AY8" s="58">
        <v>59.99</v>
      </c>
      <c r="AZ8" s="72">
        <f t="shared" si="13"/>
        <v>0.69430000000000003</v>
      </c>
      <c r="BA8" s="68">
        <f t="shared" si="14"/>
        <v>0.69430000000000003</v>
      </c>
      <c r="BB8" s="62"/>
      <c r="BC8" s="69">
        <f t="shared" si="15"/>
        <v>0</v>
      </c>
      <c r="BD8" s="69">
        <f t="shared" si="0"/>
        <v>0</v>
      </c>
    </row>
    <row r="9" spans="1:56" ht="45">
      <c r="A9" s="30">
        <v>8</v>
      </c>
      <c r="B9" s="75"/>
      <c r="C9" s="74"/>
      <c r="D9" s="62"/>
      <c r="E9" s="62"/>
      <c r="F9" s="31" t="s">
        <v>4</v>
      </c>
      <c r="G9" s="39" t="s">
        <v>56</v>
      </c>
      <c r="H9" s="38" t="s">
        <v>53</v>
      </c>
      <c r="I9" s="36" t="s">
        <v>54</v>
      </c>
      <c r="J9" s="73"/>
      <c r="K9" s="40" t="s">
        <v>58</v>
      </c>
      <c r="L9" s="38" t="s">
        <v>80</v>
      </c>
      <c r="M9" s="37" t="s">
        <v>62</v>
      </c>
      <c r="N9" s="37"/>
      <c r="O9" s="76" t="s">
        <v>89</v>
      </c>
      <c r="P9" s="32"/>
      <c r="Q9" s="31" t="s">
        <v>46</v>
      </c>
      <c r="R9" s="42">
        <v>101.5</v>
      </c>
      <c r="S9" s="43">
        <v>7.7</v>
      </c>
      <c r="T9" s="44">
        <v>13.18</v>
      </c>
      <c r="U9" s="61">
        <v>13.18</v>
      </c>
      <c r="V9" s="63"/>
      <c r="W9" s="31" t="s">
        <v>3</v>
      </c>
      <c r="X9" s="45">
        <v>40</v>
      </c>
      <c r="Y9" s="45">
        <v>40</v>
      </c>
      <c r="Z9" s="45">
        <v>36</v>
      </c>
      <c r="AA9" s="46">
        <v>13.2</v>
      </c>
      <c r="AB9" s="48">
        <v>3</v>
      </c>
      <c r="AC9" s="49">
        <f t="shared" si="1"/>
        <v>5.8000000000000003E-2</v>
      </c>
      <c r="AD9" s="50">
        <f t="shared" si="2"/>
        <v>3362</v>
      </c>
      <c r="AE9" s="30">
        <v>3200</v>
      </c>
      <c r="AF9" s="51">
        <f t="shared" si="3"/>
        <v>0.95</v>
      </c>
      <c r="AG9" s="30" t="s">
        <v>77</v>
      </c>
      <c r="AH9" s="52">
        <v>0.22800000000000001</v>
      </c>
      <c r="AI9" s="51">
        <f t="shared" si="4"/>
        <v>3.01</v>
      </c>
      <c r="AJ9" s="51">
        <f t="shared" si="5"/>
        <v>17.14</v>
      </c>
      <c r="AK9" s="52">
        <v>0.05</v>
      </c>
      <c r="AL9" s="34">
        <f t="shared" si="16"/>
        <v>1.1399999999999999</v>
      </c>
      <c r="AM9" s="64"/>
      <c r="AN9" s="51">
        <f t="shared" si="6"/>
        <v>0</v>
      </c>
      <c r="AO9" s="64"/>
      <c r="AP9" s="51">
        <f t="shared" si="7"/>
        <v>0</v>
      </c>
      <c r="AQ9" s="62"/>
      <c r="AR9" s="64"/>
      <c r="AS9" s="51">
        <f t="shared" si="8"/>
        <v>0</v>
      </c>
      <c r="AT9" s="51">
        <f t="shared" si="9"/>
        <v>1.1399999999999999</v>
      </c>
      <c r="AU9" s="51">
        <f t="shared" si="10"/>
        <v>18.28</v>
      </c>
      <c r="AV9" s="71">
        <f t="shared" si="11"/>
        <v>0.19819999999999999</v>
      </c>
      <c r="AW9" s="67">
        <f t="shared" si="12"/>
        <v>22.8</v>
      </c>
      <c r="AX9" s="61">
        <v>22.8</v>
      </c>
      <c r="AY9" s="58">
        <v>59.99</v>
      </c>
      <c r="AZ9" s="72">
        <f t="shared" si="13"/>
        <v>0.61990000000000001</v>
      </c>
      <c r="BA9" s="68">
        <f t="shared" si="14"/>
        <v>0.61990000000000001</v>
      </c>
      <c r="BB9" s="62"/>
      <c r="BC9" s="69">
        <f t="shared" si="15"/>
        <v>0</v>
      </c>
      <c r="BD9" s="69">
        <f t="shared" si="0"/>
        <v>0</v>
      </c>
    </row>
    <row r="10" spans="1:56" s="60" customFormat="1" ht="45">
      <c r="A10" s="30">
        <v>9</v>
      </c>
      <c r="B10" s="75"/>
      <c r="C10" s="74"/>
      <c r="D10" s="62"/>
      <c r="E10" s="62"/>
      <c r="F10" s="31" t="s">
        <v>4</v>
      </c>
      <c r="G10" s="39" t="s">
        <v>56</v>
      </c>
      <c r="H10" s="38" t="s">
        <v>53</v>
      </c>
      <c r="I10" s="36" t="s">
        <v>54</v>
      </c>
      <c r="J10" s="73"/>
      <c r="K10" s="40" t="s">
        <v>58</v>
      </c>
      <c r="L10" s="38" t="s">
        <v>81</v>
      </c>
      <c r="M10" s="37" t="s">
        <v>62</v>
      </c>
      <c r="N10" s="37"/>
      <c r="O10" s="76" t="s">
        <v>90</v>
      </c>
      <c r="P10" s="32"/>
      <c r="Q10" s="31" t="s">
        <v>46</v>
      </c>
      <c r="R10" s="42">
        <v>118</v>
      </c>
      <c r="S10" s="43">
        <v>7.7</v>
      </c>
      <c r="T10" s="44">
        <v>15.32</v>
      </c>
      <c r="U10" s="61">
        <v>15.32</v>
      </c>
      <c r="V10" s="63"/>
      <c r="W10" s="31" t="s">
        <v>3</v>
      </c>
      <c r="X10" s="45">
        <v>40</v>
      </c>
      <c r="Y10" s="45">
        <v>40</v>
      </c>
      <c r="Z10" s="45">
        <v>42</v>
      </c>
      <c r="AA10" s="46">
        <v>15.1</v>
      </c>
      <c r="AB10" s="48">
        <v>3</v>
      </c>
      <c r="AC10" s="49">
        <f t="shared" si="1"/>
        <v>6.7000000000000004E-2</v>
      </c>
      <c r="AD10" s="50">
        <f t="shared" si="2"/>
        <v>2910</v>
      </c>
      <c r="AE10" s="30">
        <v>3200</v>
      </c>
      <c r="AF10" s="51">
        <f t="shared" si="3"/>
        <v>1.1000000000000001</v>
      </c>
      <c r="AG10" s="30" t="s">
        <v>78</v>
      </c>
      <c r="AH10" s="52">
        <v>0.22800000000000001</v>
      </c>
      <c r="AI10" s="51">
        <f t="shared" si="4"/>
        <v>3.49</v>
      </c>
      <c r="AJ10" s="51">
        <f t="shared" si="5"/>
        <v>19.91</v>
      </c>
      <c r="AK10" s="52">
        <v>0.05</v>
      </c>
      <c r="AL10" s="34">
        <f t="shared" si="16"/>
        <v>1.33</v>
      </c>
      <c r="AM10" s="64"/>
      <c r="AN10" s="51">
        <f t="shared" si="6"/>
        <v>0</v>
      </c>
      <c r="AO10" s="64"/>
      <c r="AP10" s="51">
        <f t="shared" si="7"/>
        <v>0</v>
      </c>
      <c r="AQ10" s="62"/>
      <c r="AR10" s="64"/>
      <c r="AS10" s="51">
        <f t="shared" si="8"/>
        <v>0</v>
      </c>
      <c r="AT10" s="51">
        <f t="shared" si="9"/>
        <v>1.33</v>
      </c>
      <c r="AU10" s="51">
        <f t="shared" si="10"/>
        <v>21.24</v>
      </c>
      <c r="AV10" s="71">
        <f t="shared" si="11"/>
        <v>0.20300000000000001</v>
      </c>
      <c r="AW10" s="67">
        <f t="shared" si="12"/>
        <v>26.65</v>
      </c>
      <c r="AX10" s="61">
        <v>26.65</v>
      </c>
      <c r="AY10" s="58">
        <v>59.99</v>
      </c>
      <c r="AZ10" s="72">
        <f t="shared" si="13"/>
        <v>0.55579999999999996</v>
      </c>
      <c r="BA10" s="68">
        <f t="shared" si="14"/>
        <v>0.55579999999999996</v>
      </c>
      <c r="BB10" s="62"/>
      <c r="BC10" s="69">
        <f t="shared" si="15"/>
        <v>0</v>
      </c>
      <c r="BD10" s="69">
        <f t="shared" si="0"/>
        <v>0</v>
      </c>
    </row>
  </sheetData>
  <sheetProtection insertRows="0" deleteRows="0" sort="0"/>
  <protectedRanges>
    <protectedRange sqref="A11:J249 A2:F10 T2:T10 V2:W10 L11:BA249 AY2:AZ10 AC2:AV10 P2:Q10" name="Range1"/>
    <protectedRange sqref="K11:K247" name="Range1_1"/>
    <protectedRange sqref="BA2:BA10" name="Range1_2"/>
  </protectedRanges>
  <mergeCells count="9">
    <mergeCell ref="J2:J4"/>
    <mergeCell ref="J5:J7"/>
    <mergeCell ref="J8:J10"/>
    <mergeCell ref="B2:B4"/>
    <mergeCell ref="B5:B7"/>
    <mergeCell ref="B8:B10"/>
    <mergeCell ref="C2:C4"/>
    <mergeCell ref="C5:C7"/>
    <mergeCell ref="C8:C10"/>
  </mergeCells>
  <phoneticPr fontId="8" type="noConversion"/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W2:W10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Q2:Q10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2026-05-06T02:14:36Z</dcterms:modified>
</cp:coreProperties>
</file>