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B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D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F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I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J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L1" authorId="0">
      <text>
        <r>
          <rPr>
            <sz val="11"/>
            <rFont val="Calibri"/>
            <charset val="134"/>
          </rPr>
          <t>[JLA POE Price]*[DA %]</t>
        </r>
      </text>
    </comment>
    <comment ref="AN1" authorId="0">
      <text>
        <r>
          <rPr>
            <sz val="11"/>
            <rFont val="Calibri"/>
            <charset val="134"/>
          </rPr>
          <t>[JLA POE Price]*[Warehouse Charge %]</t>
        </r>
      </text>
    </comment>
    <comment ref="AP1" authorId="0">
      <text>
        <r>
          <rPr>
            <sz val="11"/>
            <rFont val="Calibri"/>
            <charset val="134"/>
          </rPr>
          <t>[JLA POE Price]*[Royalty %]</t>
        </r>
      </text>
    </comment>
    <comment ref="AR1" authorId="0">
      <text>
        <r>
          <rPr>
            <sz val="11"/>
            <rFont val="Calibri"/>
            <charset val="134"/>
          </rPr>
          <t>[FOB Cost]*[AVN %]</t>
        </r>
      </text>
    </comment>
    <comment ref="AU1" authorId="0">
      <text>
        <r>
          <rPr>
            <sz val="11"/>
            <rFont val="Calibri"/>
            <charset val="134"/>
          </rPr>
          <t>[JLA POE Price]*[Load 3 %]</t>
        </r>
      </text>
    </comment>
    <comment ref="AV1" authorId="0">
      <text>
        <r>
          <rPr>
            <sz val="11"/>
            <rFont val="Calibri"/>
            <charset val="134"/>
          </rPr>
          <t>[DA $]+[Warehouse Charge $]+[Royalty $]+[AVN $]+[Load 3 $]</t>
        </r>
      </text>
    </comment>
    <comment ref="AW1" authorId="0">
      <text>
        <r>
          <rPr>
            <sz val="11"/>
            <rFont val="Calibri"/>
            <charset val="134"/>
          </rPr>
          <t>[LDP Cost $]+[Total Load $]</t>
        </r>
      </text>
    </comment>
    <comment ref="AX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<sst xmlns="http://schemas.openxmlformats.org/spreadsheetml/2006/main" count="250" uniqueCount="91">
  <si>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</si>
  <si>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</si>
  <si>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</si>
  <si>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</si>
  <si>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</si>
  <si>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</si>
  <si>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</si>
  <si>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</si>
  <si>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</si>
  <si>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</si>
  <si>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</si>
  <si>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</si>
  <si>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</si>
  <si>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</si>
  <si>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</si>
  <si>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</si>
  <si>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</si>
  <si>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</si>
  <si>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</si>
  <si>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</si>
  <si>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</si>
  <si>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</si>
  <si>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</si>
  <si>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</si>
  <si>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</si>
  <si>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</si>
  <si>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</si>
  <si>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</si>
  <si>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</si>
  <si>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</si>
  <si>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</si>
  <si>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</si>
  <si>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</si>
  <si>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</si>
  <si>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</si>
  <si>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</si>
  <si>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</si>
  <si>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</si>
  <si>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</si>
  <si>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</si>
  <si>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</si>
  <si>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</si>
  <si>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</si>
  <si>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</si>
  <si>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</si>
  <si>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</si>
  <si>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</si>
  <si>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</si>
  <si>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</si>
  <si>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</si>
  <si>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</si>
  <si>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</si>
  <si>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</si>
  <si>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</si>
  <si>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Beautyrest</t>
  </si>
  <si>
    <t>Beautyrest 6%</t>
  </si>
  <si>
    <t>SHEET/SHEET SET</t>
  </si>
  <si>
    <t>Solid Satin</t>
  </si>
  <si>
    <t>100% polyester Solid Satin Sheet Set</t>
  </si>
  <si>
    <t>90gsm Solid Satin SS</t>
  </si>
  <si>
    <t>100% polyester, 90gsm Solid Satin Sheet Set, vzb Packaging</t>
  </si>
  <si>
    <t>100% polyester, Solid</t>
  </si>
  <si>
    <t>QUEEN
1 Flatsheet 90"W x 102"L
1 Fittedsheet 60"W x 80"L + 12"D
4 Pillowcase 20"W x 30"L(4)</t>
  </si>
  <si>
    <t>TAPSHOE</t>
  </si>
  <si>
    <t>BR20-5491</t>
  </si>
  <si>
    <t>Set</t>
  </si>
  <si>
    <t>Normal</t>
  </si>
  <si>
    <t>6302.32.2040</t>
  </si>
  <si>
    <t>KING
1 Flatsheet 108"W x 102"L
1 Fittedsheet 78"W x 80"L + 12"D
4 Pillowcase 20"W x 40"L(4)</t>
  </si>
  <si>
    <t>BR20-5492</t>
  </si>
  <si>
    <t>100% polyester Solid Satin Gift Set</t>
  </si>
  <si>
    <t>90gsm Solid Satin GS</t>
  </si>
  <si>
    <t>100% polyester, 90gsm Solid satin gift set, including 2 Pillowcases+1 Eyemask+1 Scrunchie, Gift box packaging</t>
  </si>
  <si>
    <t>2 Pillowcase 20"W x 30"L(2)
1 Eye Mask 8"W x 3.5"L
1 Scrunchie 1.18"W x 2.15"L</t>
  </si>
  <si>
    <t>BLACK</t>
  </si>
  <si>
    <t>BR20-5493</t>
  </si>
  <si>
    <t>RED</t>
  </si>
  <si>
    <t>BR20-5494</t>
  </si>
  <si>
    <t>BLUSH</t>
  </si>
  <si>
    <t>BR20-5495</t>
  </si>
  <si>
    <t>CHAMP</t>
  </si>
  <si>
    <t>BR20-5496</t>
  </si>
  <si>
    <t>ALLOY</t>
  </si>
  <si>
    <t>BR20-5497</t>
  </si>
  <si>
    <t>BR20-5498</t>
  </si>
  <si>
    <t>BR20-5499</t>
  </si>
  <si>
    <t>BR20-5500</t>
  </si>
  <si>
    <t>BR20-5501</t>
  </si>
  <si>
    <t>BR20-5502</t>
  </si>
  <si>
    <t>BR20-5503</t>
  </si>
  <si>
    <t>BR20-5504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</si>
</sst>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0.00_ "/>
    <numFmt numFmtId="180" formatCode="&quot;$&quot;#,##0.00"/>
    <numFmt numFmtId="181" formatCode="0.0"/>
    <numFmt numFmtId="182" formatCode="0.000"/>
    <numFmt numFmtId="183" formatCode="\$#,##0.00;\-\$#,##0.00"/>
    <numFmt numFmtId="184" formatCode="[$$-409]#,##0.00;\-[$$-409]#,##0.00"/>
    <numFmt numFmtId="185" formatCode="[$$-409]#,##0"/>
    <numFmt numFmtId="186" formatCode="0.00_);[Red]\(0.00\)"/>
    <numFmt numFmtId="187" formatCode="0.00000"/>
    <numFmt numFmtId="188" formatCode="0.0%"/>
    <numFmt numFmtId="189" formatCode="0_ "/>
  </numFmts>
  <fonts count="35">
    <font>
      <sz val="11"/>
      <name val="Calibri"/>
      <charset val="134"/>
    </font>
    <font>
      <sz val="11"/>
      <name val="Calibri"/>
      <charset val="134"/>
    </font>
    <font>
      <sz val="11"/>
      <color theme="6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1"/>
      <color theme="6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/>
    <xf numFmtId="0" fontId="3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/>
    <xf numFmtId="176" fontId="3" fillId="0" borderId="0"/>
    <xf numFmtId="0" fontId="0" fillId="0" borderId="0"/>
    <xf numFmtId="0" fontId="3" fillId="0" borderId="0"/>
    <xf numFmtId="176" fontId="33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4" fillId="0" borderId="0"/>
    <xf numFmtId="177" fontId="3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</cellStyleXfs>
  <cellXfs count="72">
    <xf numFmtId="0" fontId="0" fillId="0" borderId="0" xfId="0" applyNumberFormat="1" applyFont="1"/>
    <xf numFmtId="0" fontId="1" fillId="0" borderId="0" xfId="56" applyFont="1" applyFill="1" applyAlignment="1">
      <alignment wrapText="1"/>
    </xf>
    <xf numFmtId="0" fontId="1" fillId="0" borderId="0" xfId="56" applyFont="1" applyFill="1" applyAlignment="1"/>
    <xf numFmtId="0" fontId="2" fillId="0" borderId="0" xfId="56" applyFont="1" applyFill="1" applyAlignment="1"/>
    <xf numFmtId="0" fontId="3" fillId="0" borderId="1" xfId="0" applyNumberFormat="1" applyFont="1" applyBorder="1"/>
    <xf numFmtId="179" fontId="3" fillId="0" borderId="1" xfId="0" applyNumberFormat="1" applyFont="1" applyBorder="1"/>
    <xf numFmtId="0" fontId="4" fillId="0" borderId="1" xfId="56" applyFont="1" applyFill="1" applyBorder="1" applyAlignment="1">
      <alignment horizontal="center" wrapText="1"/>
    </xf>
    <xf numFmtId="0" fontId="4" fillId="2" borderId="1" xfId="56" applyFont="1" applyFill="1" applyBorder="1" applyAlignment="1">
      <alignment horizontal="center" wrapText="1"/>
    </xf>
    <xf numFmtId="0" fontId="5" fillId="2" borderId="1" xfId="56" applyFont="1" applyFill="1" applyBorder="1" applyAlignment="1">
      <alignment horizontal="center" wrapText="1"/>
    </xf>
    <xf numFmtId="0" fontId="5" fillId="3" borderId="1" xfId="56" applyFont="1" applyFill="1" applyBorder="1" applyAlignment="1">
      <alignment horizontal="center" wrapText="1"/>
    </xf>
    <xf numFmtId="0" fontId="4" fillId="3" borderId="1" xfId="56" applyFont="1" applyFill="1" applyBorder="1" applyAlignment="1">
      <alignment horizontal="center" wrapText="1"/>
    </xf>
    <xf numFmtId="180" fontId="4" fillId="4" borderId="0" xfId="56" applyNumberFormat="1" applyFont="1" applyFill="1" applyAlignment="1">
      <alignment wrapText="1"/>
    </xf>
    <xf numFmtId="180" fontId="4" fillId="5" borderId="2" xfId="56" applyNumberFormat="1" applyFont="1" applyFill="1" applyBorder="1" applyAlignment="1">
      <alignment horizontal="center" wrapText="1"/>
    </xf>
    <xf numFmtId="0" fontId="5" fillId="0" borderId="1" xfId="56" applyFont="1" applyFill="1" applyBorder="1" applyAlignment="1">
      <alignment horizontal="center" wrapText="1"/>
    </xf>
    <xf numFmtId="181" fontId="4" fillId="0" borderId="1" xfId="56" applyNumberFormat="1" applyFont="1" applyFill="1" applyBorder="1" applyAlignment="1">
      <alignment horizontal="center" wrapText="1"/>
    </xf>
    <xf numFmtId="2" fontId="4" fillId="0" borderId="1" xfId="56" applyNumberFormat="1" applyFont="1" applyFill="1" applyBorder="1" applyAlignment="1">
      <alignment horizontal="center" wrapText="1"/>
    </xf>
    <xf numFmtId="1" fontId="4" fillId="0" borderId="1" xfId="56" applyNumberFormat="1" applyFont="1" applyFill="1" applyBorder="1" applyAlignment="1">
      <alignment horizontal="center" wrapText="1"/>
    </xf>
    <xf numFmtId="182" fontId="6" fillId="0" borderId="1" xfId="50" applyNumberFormat="1" applyFont="1" applyFill="1" applyBorder="1" applyAlignment="1">
      <alignment wrapText="1"/>
    </xf>
    <xf numFmtId="2" fontId="7" fillId="0" borderId="1" xfId="50" applyNumberFormat="1" applyFont="1" applyFill="1" applyBorder="1" applyAlignment="1">
      <alignment wrapText="1"/>
    </xf>
    <xf numFmtId="1" fontId="6" fillId="0" borderId="1" xfId="50" applyNumberFormat="1" applyFont="1" applyFill="1" applyBorder="1" applyAlignment="1">
      <alignment wrapText="1"/>
    </xf>
    <xf numFmtId="183" fontId="4" fillId="0" borderId="1" xfId="56" applyNumberFormat="1" applyFont="1" applyFill="1" applyBorder="1" applyAlignment="1">
      <alignment horizontal="center" wrapText="1"/>
    </xf>
    <xf numFmtId="183" fontId="6" fillId="0" borderId="1" xfId="3" applyNumberFormat="1" applyFont="1" applyFill="1" applyBorder="1" applyAlignment="1" applyProtection="1">
      <alignment wrapText="1"/>
    </xf>
    <xf numFmtId="10" fontId="4" fillId="0" borderId="1" xfId="56" applyNumberFormat="1" applyFont="1" applyFill="1" applyBorder="1" applyAlignment="1">
      <alignment horizontal="center" wrapText="1"/>
    </xf>
    <xf numFmtId="180" fontId="6" fillId="3" borderId="1" xfId="50" applyNumberFormat="1" applyFont="1" applyFill="1" applyBorder="1" applyAlignment="1">
      <alignment wrapText="1"/>
    </xf>
    <xf numFmtId="180" fontId="6" fillId="0" borderId="1" xfId="50" applyNumberFormat="1" applyFont="1" applyFill="1" applyBorder="1" applyAlignment="1">
      <alignment wrapText="1"/>
    </xf>
    <xf numFmtId="180" fontId="7" fillId="0" borderId="1" xfId="50" applyNumberFormat="1" applyFont="1" applyFill="1" applyBorder="1" applyAlignment="1">
      <alignment wrapText="1"/>
    </xf>
    <xf numFmtId="180" fontId="6" fillId="6" borderId="1" xfId="50" applyNumberFormat="1" applyFont="1" applyFill="1" applyBorder="1" applyAlignment="1">
      <alignment wrapText="1"/>
    </xf>
    <xf numFmtId="10" fontId="6" fillId="6" borderId="1" xfId="50" applyNumberFormat="1" applyFont="1" applyFill="1" applyBorder="1" applyAlignment="1">
      <alignment wrapText="1"/>
    </xf>
    <xf numFmtId="180" fontId="7" fillId="7" borderId="1" xfId="50" applyNumberFormat="1" applyFont="1" applyFill="1" applyBorder="1" applyAlignment="1">
      <alignment wrapText="1"/>
    </xf>
    <xf numFmtId="0" fontId="1" fillId="0" borderId="1" xfId="56" applyFont="1" applyFill="1" applyBorder="1" applyAlignment="1">
      <alignment horizontal="center"/>
    </xf>
    <xf numFmtId="0" fontId="1" fillId="0" borderId="1" xfId="56" applyFont="1" applyFill="1" applyBorder="1" applyAlignment="1"/>
    <xf numFmtId="184" fontId="1" fillId="0" borderId="1" xfId="56" applyNumberFormat="1" applyFont="1" applyFill="1" applyBorder="1" applyAlignment="1"/>
    <xf numFmtId="0" fontId="1" fillId="0" borderId="1" xfId="56" applyFont="1" applyFill="1" applyBorder="1" applyAlignment="1">
      <alignment horizontal="center" wrapText="1"/>
    </xf>
    <xf numFmtId="0" fontId="1" fillId="0" borderId="1" xfId="56" applyFont="1" applyFill="1" applyBorder="1" applyAlignment="1">
      <alignment wrapText="1"/>
    </xf>
    <xf numFmtId="178" fontId="8" fillId="8" borderId="1" xfId="63" applyFont="1" applyFill="1" applyBorder="1" applyAlignment="1">
      <alignment horizontal="left" vertical="center" wrapText="1"/>
    </xf>
    <xf numFmtId="185" fontId="9" fillId="0" borderId="1" xfId="0" applyNumberFormat="1" applyFont="1" applyFill="1" applyBorder="1" applyAlignment="1">
      <alignment horizontal="center" vertical="center"/>
    </xf>
    <xf numFmtId="180" fontId="1" fillId="0" borderId="2" xfId="56" applyNumberFormat="1" applyFont="1" applyFill="1" applyBorder="1" applyAlignment="1">
      <alignment horizontal="center" wrapText="1"/>
    </xf>
    <xf numFmtId="180" fontId="1" fillId="0" borderId="2" xfId="56" applyNumberFormat="1" applyFont="1" applyFill="1" applyBorder="1" applyAlignment="1"/>
    <xf numFmtId="186" fontId="10" fillId="0" borderId="3" xfId="64" applyNumberFormat="1" applyFont="1" applyBorder="1" applyAlignment="1">
      <alignment horizontal="left" vertical="center" wrapText="1"/>
    </xf>
    <xf numFmtId="2" fontId="1" fillId="0" borderId="1" xfId="56" applyNumberFormat="1" applyFont="1" applyFill="1" applyBorder="1" applyAlignment="1"/>
    <xf numFmtId="1" fontId="1" fillId="0" borderId="1" xfId="56" applyNumberFormat="1" applyFont="1" applyFill="1" applyBorder="1" applyAlignment="1"/>
    <xf numFmtId="187" fontId="1" fillId="9" borderId="1" xfId="56" applyNumberFormat="1" applyFont="1" applyFill="1" applyBorder="1" applyAlignment="1"/>
    <xf numFmtId="1" fontId="1" fillId="9" borderId="1" xfId="56" applyNumberFormat="1" applyFont="1" applyFill="1" applyBorder="1" applyAlignment="1"/>
    <xf numFmtId="183" fontId="1" fillId="0" borderId="1" xfId="56" applyNumberFormat="1" applyFont="1" applyFill="1" applyBorder="1" applyAlignment="1"/>
    <xf numFmtId="183" fontId="0" fillId="9" borderId="1" xfId="3" applyNumberFormat="1" applyFont="1" applyFill="1" applyBorder="1" applyAlignment="1" applyProtection="1"/>
    <xf numFmtId="188" fontId="1" fillId="0" borderId="1" xfId="56" applyNumberFormat="1" applyFont="1" applyFill="1" applyBorder="1" applyAlignment="1"/>
    <xf numFmtId="180" fontId="1" fillId="9" borderId="1" xfId="56" applyNumberFormat="1" applyFont="1" applyFill="1" applyBorder="1" applyAlignment="1"/>
    <xf numFmtId="10" fontId="1" fillId="0" borderId="1" xfId="56" applyNumberFormat="1" applyFont="1" applyFill="1" applyBorder="1" applyAlignment="1"/>
    <xf numFmtId="180" fontId="1" fillId="0" borderId="1" xfId="56" applyNumberFormat="1" applyFont="1" applyFill="1" applyBorder="1" applyAlignment="1"/>
    <xf numFmtId="10" fontId="0" fillId="9" borderId="1" xfId="59" applyNumberFormat="1" applyFont="1" applyFill="1" applyBorder="1" applyAlignment="1"/>
    <xf numFmtId="186" fontId="10" fillId="0" borderId="1" xfId="64" applyNumberFormat="1" applyFont="1" applyBorder="1" applyAlignment="1">
      <alignment horizontal="left" vertical="center" wrapText="1"/>
    </xf>
    <xf numFmtId="0" fontId="2" fillId="0" borderId="1" xfId="56" applyFont="1" applyFill="1" applyBorder="1" applyAlignment="1"/>
    <xf numFmtId="184" fontId="2" fillId="0" borderId="1" xfId="56" applyNumberFormat="1" applyFont="1" applyFill="1" applyBorder="1" applyAlignment="1"/>
    <xf numFmtId="0" fontId="2" fillId="0" borderId="1" xfId="56" applyFont="1" applyFill="1" applyBorder="1" applyAlignment="1">
      <alignment horizontal="center" wrapText="1"/>
    </xf>
    <xf numFmtId="0" fontId="2" fillId="0" borderId="1" xfId="56" applyFont="1" applyFill="1" applyBorder="1" applyAlignment="1">
      <alignment wrapText="1"/>
    </xf>
    <xf numFmtId="178" fontId="11" fillId="0" borderId="1" xfId="65" applyFont="1" applyBorder="1" applyAlignment="1">
      <alignment horizontal="left" vertical="center" wrapText="1"/>
    </xf>
    <xf numFmtId="180" fontId="2" fillId="0" borderId="2" xfId="56" applyNumberFormat="1" applyFont="1" applyFill="1" applyBorder="1" applyAlignment="1">
      <alignment horizontal="center" wrapText="1"/>
    </xf>
    <xf numFmtId="180" fontId="2" fillId="0" borderId="2" xfId="56" applyNumberFormat="1" applyFont="1" applyFill="1" applyBorder="1" applyAlignment="1"/>
    <xf numFmtId="0" fontId="10" fillId="0" borderId="1" xfId="64" applyNumberFormat="1" applyFont="1" applyBorder="1" applyAlignment="1">
      <alignment horizontal="left" vertical="center" wrapText="1"/>
    </xf>
    <xf numFmtId="2" fontId="2" fillId="0" borderId="1" xfId="56" applyNumberFormat="1" applyFont="1" applyFill="1" applyBorder="1" applyAlignment="1"/>
    <xf numFmtId="187" fontId="2" fillId="9" borderId="1" xfId="56" applyNumberFormat="1" applyFont="1" applyFill="1" applyBorder="1" applyAlignment="1"/>
    <xf numFmtId="1" fontId="2" fillId="9" borderId="1" xfId="56" applyNumberFormat="1" applyFont="1" applyFill="1" applyBorder="1" applyAlignment="1"/>
    <xf numFmtId="183" fontId="2" fillId="0" borderId="1" xfId="56" applyNumberFormat="1" applyFont="1" applyFill="1" applyBorder="1" applyAlignment="1"/>
    <xf numFmtId="183" fontId="2" fillId="9" borderId="1" xfId="3" applyNumberFormat="1" applyFont="1" applyFill="1" applyBorder="1" applyAlignment="1" applyProtection="1"/>
    <xf numFmtId="188" fontId="2" fillId="0" borderId="1" xfId="56" applyNumberFormat="1" applyFont="1" applyFill="1" applyBorder="1" applyAlignment="1"/>
    <xf numFmtId="180" fontId="2" fillId="9" borderId="1" xfId="56" applyNumberFormat="1" applyFont="1" applyFill="1" applyBorder="1" applyAlignment="1"/>
    <xf numFmtId="10" fontId="2" fillId="0" borderId="1" xfId="56" applyNumberFormat="1" applyFont="1" applyFill="1" applyBorder="1" applyAlignment="1"/>
    <xf numFmtId="180" fontId="2" fillId="0" borderId="1" xfId="56" applyNumberFormat="1" applyFont="1" applyFill="1" applyBorder="1" applyAlignment="1"/>
    <xf numFmtId="10" fontId="2" fillId="9" borderId="1" xfId="59" applyNumberFormat="1" applyFont="1" applyFill="1" applyBorder="1" applyAlignment="1"/>
    <xf numFmtId="189" fontId="2" fillId="0" borderId="1" xfId="56" applyNumberFormat="1" applyFont="1" applyFill="1" applyBorder="1" applyAlignment="1"/>
    <xf numFmtId="0" fontId="11" fillId="0" borderId="1" xfId="56" applyFont="1" applyFill="1" applyBorder="1" applyAlignment="1">
      <alignment horizontal="left" vertical="center" wrapText="1"/>
    </xf>
    <xf numFmtId="189" fontId="1" fillId="0" borderId="1" xfId="56" applyNumberFormat="1" applyFont="1" applyFill="1" applyBorder="1" applyAlignment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4430"/>
          <a:ext cx="828675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64870"/>
          <a:ext cx="433705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2109470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1</xdr:rowOff>
    </xdr:from>
    <xdr:to>
      <xdr:col>1</xdr:col>
      <xdr:colOff>419100</xdr:colOff>
      <xdr:row>3</xdr:row>
      <xdr:rowOff>428373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3354070"/>
          <a:ext cx="419100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457200</xdr:colOff>
      <xdr:row>5</xdr:row>
      <xdr:rowOff>19050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4458970"/>
          <a:ext cx="457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ying.gu\AppData\Local\Microsoft\Windows\Temporary Internet Files\OLK784B\tex fleece 4-17-12 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BCF%20NNS%20BR%20Brand%2090gsm%20Solid%20Satin%20Sheets%20and%20Gift%20Set%20Commitment%205-15-2026%20P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Internal Commitment"/>
      <sheetName val="CHN 05-12-2026"/>
      <sheetName val="CHN 04-10-2026"/>
      <sheetName val="Satin"/>
      <sheetName val="CHN 04-09-2025"/>
      <sheetName val="ValueSelect"/>
      <sheetName val="Data"/>
      <sheetName val="BR NNS Satin China 30% Tariff"/>
      <sheetName val="Satin PC China 30% Tariff"/>
      <sheetName val="Satin Q2"/>
    </sheetNames>
    <sheetDataSet>
      <sheetData sheetId="0"/>
      <sheetData sheetId="1"/>
      <sheetData sheetId="2">
        <row r="16">
          <cell r="J16">
            <v>7.78</v>
          </cell>
        </row>
        <row r="18">
          <cell r="J18">
            <v>1.73</v>
          </cell>
        </row>
        <row r="19">
          <cell r="J19">
            <v>1.73</v>
          </cell>
        </row>
        <row r="25">
          <cell r="J25">
            <v>6.65</v>
          </cell>
        </row>
        <row r="26">
          <cell r="J26">
            <v>7.78</v>
          </cell>
        </row>
        <row r="27">
          <cell r="J27">
            <v>6.65</v>
          </cell>
        </row>
        <row r="28">
          <cell r="J28">
            <v>7.78</v>
          </cell>
        </row>
        <row r="34">
          <cell r="J34">
            <v>6.65</v>
          </cell>
        </row>
        <row r="35">
          <cell r="J35">
            <v>7.78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5"/>
  <sheetViews>
    <sheetView tabSelected="1" zoomScale="80" zoomScaleNormal="80" topLeftCell="A14" workbookViewId="0">
      <selection activeCell="A16" sqref="$A16:$XFD79"/>
    </sheetView>
  </sheetViews>
  <sheetFormatPr defaultColWidth="9" defaultRowHeight="12.5"/>
  <cols>
    <col min="1" max="20" width="20" style="4" customWidth="1"/>
    <col min="21" max="21" width="20" style="5" customWidth="1"/>
    <col min="22" max="54" width="20" style="4" customWidth="1"/>
    <col min="55" max="16384" width="9.13636363636364" style="4" customWidth="1"/>
  </cols>
  <sheetData>
    <row r="1" s="1" customFormat="1" ht="68.1" customHeight="1" spans="1:54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6" t="s">
        <v>32</v>
      </c>
      <c r="AH1" s="22" t="s">
        <v>33</v>
      </c>
      <c r="AI1" s="23" t="s">
        <v>34</v>
      </c>
      <c r="AJ1" s="24" t="s">
        <v>35</v>
      </c>
      <c r="AK1" s="22" t="s">
        <v>36</v>
      </c>
      <c r="AL1" s="24" t="s">
        <v>37</v>
      </c>
      <c r="AM1" s="22" t="s">
        <v>38</v>
      </c>
      <c r="AN1" s="24" t="s">
        <v>39</v>
      </c>
      <c r="AO1" s="22" t="s">
        <v>40</v>
      </c>
      <c r="AP1" s="24" t="s">
        <v>41</v>
      </c>
      <c r="AQ1" s="22" t="s">
        <v>42</v>
      </c>
      <c r="AR1" s="24" t="s">
        <v>43</v>
      </c>
      <c r="AS1" s="25" t="s">
        <v>44</v>
      </c>
      <c r="AT1" s="22" t="s">
        <v>45</v>
      </c>
      <c r="AU1" s="24" t="s">
        <v>46</v>
      </c>
      <c r="AV1" s="24" t="s">
        <v>47</v>
      </c>
      <c r="AW1" s="26" t="s">
        <v>48</v>
      </c>
      <c r="AX1" s="27" t="s">
        <v>49</v>
      </c>
      <c r="AY1" s="28" t="s">
        <v>50</v>
      </c>
      <c r="AZ1" s="6" t="s">
        <v>51</v>
      </c>
      <c r="BA1" s="24" t="s">
        <v>52</v>
      </c>
      <c r="BB1" s="24" t="s">
        <v>53</v>
      </c>
    </row>
    <row r="2" s="2" customFormat="1" ht="98" spans="1:54">
      <c r="A2" s="29">
        <v>1</v>
      </c>
      <c r="B2" s="30"/>
      <c r="C2" s="30"/>
      <c r="D2" s="30"/>
      <c r="E2" s="30" t="s">
        <v>54</v>
      </c>
      <c r="F2" s="30" t="s">
        <v>55</v>
      </c>
      <c r="G2" s="30" t="s">
        <v>56</v>
      </c>
      <c r="H2" s="31" t="s">
        <v>57</v>
      </c>
      <c r="I2" s="30" t="s">
        <v>58</v>
      </c>
      <c r="J2" s="30" t="s">
        <v>59</v>
      </c>
      <c r="K2" s="32" t="s">
        <v>60</v>
      </c>
      <c r="L2" s="33" t="s">
        <v>61</v>
      </c>
      <c r="M2" s="34" t="s">
        <v>62</v>
      </c>
      <c r="N2" s="30" t="s">
        <v>63</v>
      </c>
      <c r="O2" s="30"/>
      <c r="P2" s="35" t="s">
        <v>64</v>
      </c>
      <c r="Q2" s="30"/>
      <c r="R2" s="30"/>
      <c r="S2" s="30" t="s">
        <v>65</v>
      </c>
      <c r="T2" s="36"/>
      <c r="U2" s="37">
        <f>'[5]Internal Commitment'!J11</f>
        <v>0</v>
      </c>
      <c r="V2" s="30" t="s">
        <v>66</v>
      </c>
      <c r="W2" s="38">
        <v>48</v>
      </c>
      <c r="X2" s="38">
        <v>30</v>
      </c>
      <c r="Y2" s="38">
        <v>28</v>
      </c>
      <c r="Z2" s="39"/>
      <c r="AA2" s="40">
        <v>6</v>
      </c>
      <c r="AB2" s="41">
        <f t="shared" ref="AB2:AB15" si="0">IF(W2="","",W2*X2*Y2/1000000)</f>
        <v>0.04032</v>
      </c>
      <c r="AC2" s="39">
        <v>66</v>
      </c>
      <c r="AD2" s="42">
        <f t="shared" ref="AD2:AD15" si="1">IF(AA2="","",AC2/AB2*AA2)</f>
        <v>9821.42857142857</v>
      </c>
      <c r="AE2" s="43">
        <v>3500</v>
      </c>
      <c r="AF2" s="44">
        <f t="shared" ref="AF2:AF15" si="2">IF(ISERROR(AE2/AD2),"",AE2/AD2)</f>
        <v>0.356363636363636</v>
      </c>
      <c r="AG2" s="30" t="s">
        <v>67</v>
      </c>
      <c r="AH2" s="45">
        <v>0.214</v>
      </c>
      <c r="AI2" s="46">
        <f t="shared" ref="AI2:AI15" si="3">IF(ISERROR(U2*AH2),"",U2*AH2)</f>
        <v>0</v>
      </c>
      <c r="AJ2" s="46">
        <f t="shared" ref="AJ2:AJ15" si="4">IF(ISERROR(U2+AF2+AI2),"",U2+AF2+AI2)</f>
        <v>0.356363636363636</v>
      </c>
      <c r="AK2" s="47">
        <v>0</v>
      </c>
      <c r="AL2" s="46">
        <f t="shared" ref="AL2:AL15" si="5">IF(ISERROR(AY2*AK2),"",AY2*AK2)</f>
        <v>0</v>
      </c>
      <c r="AM2" s="47">
        <v>0</v>
      </c>
      <c r="AN2" s="46">
        <f t="shared" ref="AN2:AN15" si="6">IF(ISERROR(AY2*AM2),"",AY2*AM2)</f>
        <v>0</v>
      </c>
      <c r="AO2" s="47">
        <v>0.06</v>
      </c>
      <c r="AP2" s="46">
        <f t="shared" ref="AP2:AP15" si="7">IF(ISERROR(AY2*AO2),"",AY2*AO2)</f>
        <v>0.657</v>
      </c>
      <c r="AQ2" s="47">
        <v>0</v>
      </c>
      <c r="AR2" s="46">
        <f t="shared" ref="AR2:AR15" si="8">IF(ISERROR(U2*AQ2),"",U2*AQ2)</f>
        <v>0</v>
      </c>
      <c r="AS2" s="48"/>
      <c r="AT2" s="47">
        <v>0</v>
      </c>
      <c r="AU2" s="46">
        <f t="shared" ref="AU2:AU15" si="9">IF(ISERROR(AY2*AT2),"",AY2*AT2)</f>
        <v>0</v>
      </c>
      <c r="AV2" s="46">
        <f t="shared" ref="AV2:AV15" si="10">IF(ISERROR(AL2+AN2+AP2+AR2+AU2),"",AL2+AN2+AP2+AR2+AU2)</f>
        <v>0.657</v>
      </c>
      <c r="AW2" s="46">
        <f t="shared" ref="AW2:AW15" si="11">IF(ISERROR(AJ2+AV2),"",AJ2+AV2)</f>
        <v>1.01336363636364</v>
      </c>
      <c r="AX2" s="49">
        <f t="shared" ref="AX2:AX15" si="12">IF(ISERROR((AY2-AW2)/AY2),"",(AY2-AW2)/AY2)</f>
        <v>0.907455375674554</v>
      </c>
      <c r="AY2" s="48">
        <v>10.95</v>
      </c>
      <c r="AZ2" s="40">
        <v>1700</v>
      </c>
      <c r="BA2" s="46">
        <f t="shared" ref="BA2:BA15" si="13">IF(ISERROR(AW2*AZ2),"",AW2*AZ2)</f>
        <v>1722.71818181818</v>
      </c>
      <c r="BB2" s="46">
        <f t="shared" ref="BB2:BB15" si="14">IF(ISERROR(AY2*AZ2),"",AY2*AZ2)</f>
        <v>18615</v>
      </c>
    </row>
    <row r="3" s="2" customFormat="1" ht="98" spans="1:54">
      <c r="A3" s="29">
        <v>2</v>
      </c>
      <c r="B3" s="30"/>
      <c r="C3" s="30"/>
      <c r="D3" s="30"/>
      <c r="E3" s="30" t="s">
        <v>54</v>
      </c>
      <c r="F3" s="30" t="s">
        <v>55</v>
      </c>
      <c r="G3" s="30" t="s">
        <v>56</v>
      </c>
      <c r="H3" s="31" t="s">
        <v>57</v>
      </c>
      <c r="I3" s="30" t="s">
        <v>58</v>
      </c>
      <c r="J3" s="30" t="s">
        <v>59</v>
      </c>
      <c r="K3" s="32" t="s">
        <v>60</v>
      </c>
      <c r="L3" s="33" t="s">
        <v>61</v>
      </c>
      <c r="M3" s="34" t="s">
        <v>68</v>
      </c>
      <c r="N3" s="30" t="s">
        <v>63</v>
      </c>
      <c r="O3" s="30"/>
      <c r="P3" s="35" t="s">
        <v>69</v>
      </c>
      <c r="Q3" s="30"/>
      <c r="R3" s="30"/>
      <c r="S3" s="30" t="s">
        <v>65</v>
      </c>
      <c r="T3" s="36"/>
      <c r="U3" s="37">
        <f>'[5]Internal Commitment'!J12</f>
        <v>0</v>
      </c>
      <c r="V3" s="30" t="s">
        <v>66</v>
      </c>
      <c r="W3" s="50">
        <v>48</v>
      </c>
      <c r="X3" s="50">
        <v>30</v>
      </c>
      <c r="Y3" s="50">
        <v>32</v>
      </c>
      <c r="Z3" s="39"/>
      <c r="AA3" s="40">
        <v>6</v>
      </c>
      <c r="AB3" s="41">
        <f t="shared" si="0"/>
        <v>0.04608</v>
      </c>
      <c r="AC3" s="39">
        <v>66</v>
      </c>
      <c r="AD3" s="42">
        <f t="shared" si="1"/>
        <v>8593.75</v>
      </c>
      <c r="AE3" s="43">
        <v>3500</v>
      </c>
      <c r="AF3" s="44">
        <f t="shared" si="2"/>
        <v>0.407272727272727</v>
      </c>
      <c r="AG3" s="30" t="s">
        <v>67</v>
      </c>
      <c r="AH3" s="45">
        <v>0.214</v>
      </c>
      <c r="AI3" s="46">
        <f t="shared" si="3"/>
        <v>0</v>
      </c>
      <c r="AJ3" s="46">
        <f t="shared" si="4"/>
        <v>0.407272727272727</v>
      </c>
      <c r="AK3" s="47">
        <v>0</v>
      </c>
      <c r="AL3" s="46">
        <f t="shared" si="5"/>
        <v>0</v>
      </c>
      <c r="AM3" s="47">
        <v>0</v>
      </c>
      <c r="AN3" s="46">
        <f t="shared" si="6"/>
        <v>0</v>
      </c>
      <c r="AO3" s="47">
        <v>0.06</v>
      </c>
      <c r="AP3" s="46">
        <f t="shared" si="7"/>
        <v>0.7782</v>
      </c>
      <c r="AQ3" s="47">
        <v>0</v>
      </c>
      <c r="AR3" s="46">
        <f t="shared" si="8"/>
        <v>0</v>
      </c>
      <c r="AS3" s="48"/>
      <c r="AT3" s="47">
        <v>0</v>
      </c>
      <c r="AU3" s="46">
        <f t="shared" si="9"/>
        <v>0</v>
      </c>
      <c r="AV3" s="46">
        <f t="shared" si="10"/>
        <v>0.7782</v>
      </c>
      <c r="AW3" s="46">
        <f t="shared" si="11"/>
        <v>1.18547272727273</v>
      </c>
      <c r="AX3" s="49">
        <f t="shared" si="12"/>
        <v>0.908598864512511</v>
      </c>
      <c r="AY3" s="48">
        <v>12.97</v>
      </c>
      <c r="AZ3" s="40">
        <v>1300</v>
      </c>
      <c r="BA3" s="46">
        <f t="shared" si="13"/>
        <v>1541.11454545455</v>
      </c>
      <c r="BB3" s="46">
        <f t="shared" si="14"/>
        <v>16861</v>
      </c>
    </row>
    <row r="4" s="3" customFormat="1" ht="87" spans="1:54">
      <c r="A4" s="29">
        <v>5</v>
      </c>
      <c r="B4" s="51"/>
      <c r="C4" s="51"/>
      <c r="D4" s="51"/>
      <c r="E4" s="51" t="s">
        <v>54</v>
      </c>
      <c r="F4" s="51" t="s">
        <v>55</v>
      </c>
      <c r="G4" s="51" t="s">
        <v>56</v>
      </c>
      <c r="H4" s="52" t="s">
        <v>57</v>
      </c>
      <c r="I4" s="51" t="s">
        <v>70</v>
      </c>
      <c r="J4" s="51" t="s">
        <v>71</v>
      </c>
      <c r="K4" s="53" t="s">
        <v>72</v>
      </c>
      <c r="L4" s="54" t="s">
        <v>61</v>
      </c>
      <c r="M4" s="55" t="s">
        <v>73</v>
      </c>
      <c r="N4" s="51" t="s">
        <v>74</v>
      </c>
      <c r="O4" s="51"/>
      <c r="P4" s="35" t="s">
        <v>75</v>
      </c>
      <c r="Q4" s="51"/>
      <c r="R4" s="51"/>
      <c r="S4" s="51" t="s">
        <v>65</v>
      </c>
      <c r="T4" s="56"/>
      <c r="U4" s="57">
        <f>'[5]Internal Commitment'!J16</f>
        <v>7.78</v>
      </c>
      <c r="V4" s="51" t="s">
        <v>66</v>
      </c>
      <c r="W4" s="58">
        <v>26</v>
      </c>
      <c r="X4" s="58">
        <v>20</v>
      </c>
      <c r="Y4" s="58">
        <v>21</v>
      </c>
      <c r="Z4" s="59"/>
      <c r="AA4" s="40">
        <v>6</v>
      </c>
      <c r="AB4" s="60">
        <f t="shared" si="0"/>
        <v>0.01092</v>
      </c>
      <c r="AC4" s="59">
        <v>66</v>
      </c>
      <c r="AD4" s="61">
        <f t="shared" si="1"/>
        <v>36263.7362637363</v>
      </c>
      <c r="AE4" s="62">
        <v>3500</v>
      </c>
      <c r="AF4" s="63">
        <f t="shared" si="2"/>
        <v>0.0965151515151515</v>
      </c>
      <c r="AG4" s="51" t="s">
        <v>67</v>
      </c>
      <c r="AH4" s="64">
        <v>0.214</v>
      </c>
      <c r="AI4" s="65">
        <f t="shared" si="3"/>
        <v>1.66492</v>
      </c>
      <c r="AJ4" s="65">
        <f t="shared" si="4"/>
        <v>9.54143515151515</v>
      </c>
      <c r="AK4" s="66">
        <v>0</v>
      </c>
      <c r="AL4" s="65">
        <f t="shared" si="5"/>
        <v>0</v>
      </c>
      <c r="AM4" s="66">
        <v>0</v>
      </c>
      <c r="AN4" s="65">
        <f t="shared" si="6"/>
        <v>0</v>
      </c>
      <c r="AO4" s="66">
        <v>0.06</v>
      </c>
      <c r="AP4" s="65">
        <f t="shared" si="7"/>
        <v>0.2082</v>
      </c>
      <c r="AQ4" s="66">
        <v>0</v>
      </c>
      <c r="AR4" s="65">
        <f t="shared" si="8"/>
        <v>0</v>
      </c>
      <c r="AS4" s="67"/>
      <c r="AT4" s="66">
        <v>0</v>
      </c>
      <c r="AU4" s="65">
        <f t="shared" si="9"/>
        <v>0</v>
      </c>
      <c r="AV4" s="65">
        <f t="shared" si="10"/>
        <v>0.2082</v>
      </c>
      <c r="AW4" s="65">
        <f t="shared" si="11"/>
        <v>9.74963515151515</v>
      </c>
      <c r="AX4" s="68">
        <f t="shared" si="12"/>
        <v>-1.8096931272378</v>
      </c>
      <c r="AY4" s="67">
        <v>3.47</v>
      </c>
      <c r="AZ4" s="69">
        <v>2500</v>
      </c>
      <c r="BA4" s="65">
        <f t="shared" si="13"/>
        <v>24374.0878787879</v>
      </c>
      <c r="BB4" s="65">
        <f t="shared" si="14"/>
        <v>8675</v>
      </c>
    </row>
    <row r="5" s="3" customFormat="1" ht="87" spans="1:54">
      <c r="A5" s="29">
        <v>6</v>
      </c>
      <c r="B5" s="51"/>
      <c r="C5" s="51"/>
      <c r="D5" s="51"/>
      <c r="E5" s="51" t="s">
        <v>54</v>
      </c>
      <c r="F5" s="51" t="s">
        <v>55</v>
      </c>
      <c r="G5" s="51" t="s">
        <v>56</v>
      </c>
      <c r="H5" s="52" t="s">
        <v>57</v>
      </c>
      <c r="I5" s="51" t="s">
        <v>70</v>
      </c>
      <c r="J5" s="51" t="s">
        <v>71</v>
      </c>
      <c r="K5" s="53" t="s">
        <v>72</v>
      </c>
      <c r="L5" s="54" t="s">
        <v>61</v>
      </c>
      <c r="M5" s="55" t="s">
        <v>73</v>
      </c>
      <c r="N5" s="51" t="s">
        <v>76</v>
      </c>
      <c r="O5" s="51"/>
      <c r="P5" s="35" t="s">
        <v>77</v>
      </c>
      <c r="Q5" s="51"/>
      <c r="R5" s="51"/>
      <c r="S5" s="51" t="s">
        <v>65</v>
      </c>
      <c r="T5" s="56"/>
      <c r="U5" s="57">
        <f>'[5]Internal Commitment'!J17</f>
        <v>0</v>
      </c>
      <c r="V5" s="51" t="s">
        <v>66</v>
      </c>
      <c r="W5" s="58">
        <v>26</v>
      </c>
      <c r="X5" s="58">
        <v>20</v>
      </c>
      <c r="Y5" s="58">
        <v>21</v>
      </c>
      <c r="Z5" s="59"/>
      <c r="AA5" s="40">
        <v>6</v>
      </c>
      <c r="AB5" s="60">
        <f t="shared" si="0"/>
        <v>0.01092</v>
      </c>
      <c r="AC5" s="59">
        <v>66</v>
      </c>
      <c r="AD5" s="61">
        <f t="shared" si="1"/>
        <v>36263.7362637363</v>
      </c>
      <c r="AE5" s="62">
        <v>3500</v>
      </c>
      <c r="AF5" s="63">
        <f t="shared" si="2"/>
        <v>0.0965151515151515</v>
      </c>
      <c r="AG5" s="51" t="s">
        <v>67</v>
      </c>
      <c r="AH5" s="64">
        <v>0.214</v>
      </c>
      <c r="AI5" s="65">
        <f t="shared" si="3"/>
        <v>0</v>
      </c>
      <c r="AJ5" s="65">
        <f t="shared" si="4"/>
        <v>0.0965151515151515</v>
      </c>
      <c r="AK5" s="66">
        <v>0</v>
      </c>
      <c r="AL5" s="65">
        <f t="shared" si="5"/>
        <v>0</v>
      </c>
      <c r="AM5" s="66">
        <v>0</v>
      </c>
      <c r="AN5" s="65">
        <f t="shared" si="6"/>
        <v>0</v>
      </c>
      <c r="AO5" s="66">
        <v>0.06</v>
      </c>
      <c r="AP5" s="65">
        <f t="shared" si="7"/>
        <v>0.2082</v>
      </c>
      <c r="AQ5" s="66">
        <v>0</v>
      </c>
      <c r="AR5" s="65">
        <f t="shared" si="8"/>
        <v>0</v>
      </c>
      <c r="AS5" s="67"/>
      <c r="AT5" s="66">
        <v>0</v>
      </c>
      <c r="AU5" s="65">
        <f t="shared" si="9"/>
        <v>0</v>
      </c>
      <c r="AV5" s="65">
        <f t="shared" si="10"/>
        <v>0.2082</v>
      </c>
      <c r="AW5" s="65">
        <f t="shared" si="11"/>
        <v>0.304715151515151</v>
      </c>
      <c r="AX5" s="68">
        <f t="shared" si="12"/>
        <v>0.912185835298227</v>
      </c>
      <c r="AY5" s="67">
        <v>3.47</v>
      </c>
      <c r="AZ5" s="69">
        <v>2000</v>
      </c>
      <c r="BA5" s="65">
        <f t="shared" si="13"/>
        <v>609.430303030303</v>
      </c>
      <c r="BB5" s="65">
        <f t="shared" si="14"/>
        <v>6940</v>
      </c>
    </row>
    <row r="6" s="3" customFormat="1" ht="87" spans="1:54">
      <c r="A6" s="29">
        <v>7</v>
      </c>
      <c r="B6" s="51"/>
      <c r="C6" s="51"/>
      <c r="D6" s="51"/>
      <c r="E6" s="51" t="s">
        <v>54</v>
      </c>
      <c r="F6" s="51" t="s">
        <v>55</v>
      </c>
      <c r="G6" s="51" t="s">
        <v>56</v>
      </c>
      <c r="H6" s="52" t="s">
        <v>57</v>
      </c>
      <c r="I6" s="51" t="s">
        <v>70</v>
      </c>
      <c r="J6" s="51" t="s">
        <v>71</v>
      </c>
      <c r="K6" s="53" t="s">
        <v>72</v>
      </c>
      <c r="L6" s="54" t="s">
        <v>61</v>
      </c>
      <c r="M6" s="55" t="s">
        <v>73</v>
      </c>
      <c r="N6" s="51" t="s">
        <v>78</v>
      </c>
      <c r="O6" s="51"/>
      <c r="P6" s="35" t="s">
        <v>79</v>
      </c>
      <c r="Q6" s="51"/>
      <c r="R6" s="51"/>
      <c r="S6" s="51" t="s">
        <v>65</v>
      </c>
      <c r="T6" s="56"/>
      <c r="U6" s="57">
        <f>'[5]Internal Commitment'!J18</f>
        <v>1.73</v>
      </c>
      <c r="V6" s="51" t="s">
        <v>66</v>
      </c>
      <c r="W6" s="58">
        <v>26</v>
      </c>
      <c r="X6" s="58">
        <v>20</v>
      </c>
      <c r="Y6" s="58">
        <v>21</v>
      </c>
      <c r="Z6" s="59"/>
      <c r="AA6" s="40">
        <v>6</v>
      </c>
      <c r="AB6" s="60">
        <f t="shared" si="0"/>
        <v>0.01092</v>
      </c>
      <c r="AC6" s="59">
        <v>66</v>
      </c>
      <c r="AD6" s="61">
        <f t="shared" si="1"/>
        <v>36263.7362637363</v>
      </c>
      <c r="AE6" s="62">
        <v>3500</v>
      </c>
      <c r="AF6" s="63">
        <f t="shared" si="2"/>
        <v>0.0965151515151515</v>
      </c>
      <c r="AG6" s="51" t="s">
        <v>67</v>
      </c>
      <c r="AH6" s="64">
        <v>0.214</v>
      </c>
      <c r="AI6" s="65">
        <f t="shared" si="3"/>
        <v>0.37022</v>
      </c>
      <c r="AJ6" s="65">
        <f t="shared" si="4"/>
        <v>2.19673515151515</v>
      </c>
      <c r="AK6" s="66">
        <v>0</v>
      </c>
      <c r="AL6" s="65">
        <f t="shared" si="5"/>
        <v>0</v>
      </c>
      <c r="AM6" s="66">
        <v>0</v>
      </c>
      <c r="AN6" s="65">
        <f t="shared" si="6"/>
        <v>0</v>
      </c>
      <c r="AO6" s="66">
        <v>0.06</v>
      </c>
      <c r="AP6" s="65">
        <f t="shared" si="7"/>
        <v>0.2082</v>
      </c>
      <c r="AQ6" s="66">
        <v>0</v>
      </c>
      <c r="AR6" s="65">
        <f t="shared" si="8"/>
        <v>0</v>
      </c>
      <c r="AS6" s="67"/>
      <c r="AT6" s="66">
        <v>0</v>
      </c>
      <c r="AU6" s="65">
        <f t="shared" si="9"/>
        <v>0</v>
      </c>
      <c r="AV6" s="65">
        <f t="shared" si="10"/>
        <v>0.2082</v>
      </c>
      <c r="AW6" s="65">
        <f t="shared" si="11"/>
        <v>2.40493515151515</v>
      </c>
      <c r="AX6" s="68">
        <f t="shared" si="12"/>
        <v>0.306935114837132</v>
      </c>
      <c r="AY6" s="67">
        <v>3.47</v>
      </c>
      <c r="AZ6" s="69">
        <v>2000</v>
      </c>
      <c r="BA6" s="65">
        <f t="shared" si="13"/>
        <v>4809.8703030303</v>
      </c>
      <c r="BB6" s="65">
        <f t="shared" si="14"/>
        <v>6940</v>
      </c>
    </row>
    <row r="7" s="3" customFormat="1" ht="87" spans="1:54">
      <c r="A7" s="29">
        <v>8</v>
      </c>
      <c r="B7" s="51"/>
      <c r="C7" s="51"/>
      <c r="D7" s="51"/>
      <c r="E7" s="51" t="s">
        <v>54</v>
      </c>
      <c r="F7" s="51" t="s">
        <v>55</v>
      </c>
      <c r="G7" s="51" t="s">
        <v>56</v>
      </c>
      <c r="H7" s="52" t="s">
        <v>57</v>
      </c>
      <c r="I7" s="51" t="s">
        <v>70</v>
      </c>
      <c r="J7" s="51" t="s">
        <v>71</v>
      </c>
      <c r="K7" s="53" t="s">
        <v>72</v>
      </c>
      <c r="L7" s="54" t="s">
        <v>61</v>
      </c>
      <c r="M7" s="70" t="s">
        <v>73</v>
      </c>
      <c r="N7" s="51" t="s">
        <v>80</v>
      </c>
      <c r="O7" s="51"/>
      <c r="P7" s="35" t="s">
        <v>81</v>
      </c>
      <c r="Q7" s="51"/>
      <c r="R7" s="51"/>
      <c r="S7" s="51" t="s">
        <v>65</v>
      </c>
      <c r="T7" s="56"/>
      <c r="U7" s="57">
        <f>'[5]Internal Commitment'!J19</f>
        <v>1.73</v>
      </c>
      <c r="V7" s="51" t="s">
        <v>66</v>
      </c>
      <c r="W7" s="58">
        <v>26</v>
      </c>
      <c r="X7" s="58">
        <v>20</v>
      </c>
      <c r="Y7" s="58">
        <v>21</v>
      </c>
      <c r="Z7" s="59"/>
      <c r="AA7" s="40">
        <v>6</v>
      </c>
      <c r="AB7" s="60">
        <f t="shared" si="0"/>
        <v>0.01092</v>
      </c>
      <c r="AC7" s="59">
        <v>66</v>
      </c>
      <c r="AD7" s="61">
        <f t="shared" si="1"/>
        <v>36263.7362637363</v>
      </c>
      <c r="AE7" s="62">
        <v>3500</v>
      </c>
      <c r="AF7" s="63">
        <f t="shared" si="2"/>
        <v>0.0965151515151515</v>
      </c>
      <c r="AG7" s="51" t="s">
        <v>67</v>
      </c>
      <c r="AH7" s="64">
        <v>0.214</v>
      </c>
      <c r="AI7" s="65">
        <f t="shared" si="3"/>
        <v>0.37022</v>
      </c>
      <c r="AJ7" s="65">
        <f t="shared" si="4"/>
        <v>2.19673515151515</v>
      </c>
      <c r="AK7" s="66">
        <v>0</v>
      </c>
      <c r="AL7" s="65">
        <f t="shared" si="5"/>
        <v>0</v>
      </c>
      <c r="AM7" s="66">
        <v>0</v>
      </c>
      <c r="AN7" s="65">
        <f t="shared" si="6"/>
        <v>0</v>
      </c>
      <c r="AO7" s="66">
        <v>0.06</v>
      </c>
      <c r="AP7" s="65">
        <f t="shared" si="7"/>
        <v>0.2082</v>
      </c>
      <c r="AQ7" s="66">
        <v>0</v>
      </c>
      <c r="AR7" s="65">
        <f t="shared" si="8"/>
        <v>0</v>
      </c>
      <c r="AS7" s="67"/>
      <c r="AT7" s="66">
        <v>0</v>
      </c>
      <c r="AU7" s="65">
        <f t="shared" si="9"/>
        <v>0</v>
      </c>
      <c r="AV7" s="65">
        <f t="shared" si="10"/>
        <v>0.2082</v>
      </c>
      <c r="AW7" s="65">
        <f t="shared" si="11"/>
        <v>2.40493515151515</v>
      </c>
      <c r="AX7" s="68">
        <f t="shared" si="12"/>
        <v>0.306935114837132</v>
      </c>
      <c r="AY7" s="67">
        <v>3.47</v>
      </c>
      <c r="AZ7" s="69">
        <v>2000</v>
      </c>
      <c r="BA7" s="65">
        <f t="shared" si="13"/>
        <v>4809.8703030303</v>
      </c>
      <c r="BB7" s="65">
        <f t="shared" si="14"/>
        <v>6940</v>
      </c>
    </row>
    <row r="8" s="2" customFormat="1" ht="98" spans="1:54">
      <c r="A8" s="29">
        <v>11</v>
      </c>
      <c r="B8" s="30"/>
      <c r="C8" s="30"/>
      <c r="D8" s="30"/>
      <c r="E8" s="30" t="s">
        <v>54</v>
      </c>
      <c r="F8" s="30" t="s">
        <v>55</v>
      </c>
      <c r="G8" s="30" t="s">
        <v>56</v>
      </c>
      <c r="H8" s="31" t="s">
        <v>57</v>
      </c>
      <c r="I8" s="30" t="s">
        <v>58</v>
      </c>
      <c r="J8" s="30" t="s">
        <v>59</v>
      </c>
      <c r="K8" s="32" t="s">
        <v>60</v>
      </c>
      <c r="L8" s="33" t="s">
        <v>61</v>
      </c>
      <c r="M8" s="34" t="s">
        <v>62</v>
      </c>
      <c r="N8" s="30" t="s">
        <v>82</v>
      </c>
      <c r="O8" s="30"/>
      <c r="P8" s="35" t="s">
        <v>83</v>
      </c>
      <c r="Q8" s="30"/>
      <c r="R8" s="30"/>
      <c r="S8" s="30" t="s">
        <v>65</v>
      </c>
      <c r="T8" s="36"/>
      <c r="U8" s="37">
        <f>'[5]Internal Commitment'!J25</f>
        <v>6.65</v>
      </c>
      <c r="V8" s="30" t="s">
        <v>66</v>
      </c>
      <c r="W8" s="38">
        <v>48</v>
      </c>
      <c r="X8" s="38">
        <v>30</v>
      </c>
      <c r="Y8" s="38">
        <v>28</v>
      </c>
      <c r="Z8" s="39"/>
      <c r="AA8" s="40">
        <v>6</v>
      </c>
      <c r="AB8" s="41">
        <f t="shared" si="0"/>
        <v>0.04032</v>
      </c>
      <c r="AC8" s="39">
        <v>66</v>
      </c>
      <c r="AD8" s="42">
        <f t="shared" si="1"/>
        <v>9821.42857142857</v>
      </c>
      <c r="AE8" s="43">
        <v>3500</v>
      </c>
      <c r="AF8" s="44">
        <f t="shared" si="2"/>
        <v>0.356363636363636</v>
      </c>
      <c r="AG8" s="30" t="s">
        <v>67</v>
      </c>
      <c r="AH8" s="45">
        <v>0.214</v>
      </c>
      <c r="AI8" s="46">
        <f t="shared" si="3"/>
        <v>1.4231</v>
      </c>
      <c r="AJ8" s="46">
        <f t="shared" si="4"/>
        <v>8.42946363636364</v>
      </c>
      <c r="AK8" s="47">
        <v>0</v>
      </c>
      <c r="AL8" s="46">
        <f t="shared" si="5"/>
        <v>0</v>
      </c>
      <c r="AM8" s="47">
        <v>0</v>
      </c>
      <c r="AN8" s="46">
        <f t="shared" si="6"/>
        <v>0</v>
      </c>
      <c r="AO8" s="47">
        <v>0.06</v>
      </c>
      <c r="AP8" s="46">
        <f t="shared" si="7"/>
        <v>0.657</v>
      </c>
      <c r="AQ8" s="47">
        <v>0</v>
      </c>
      <c r="AR8" s="46">
        <f t="shared" si="8"/>
        <v>0</v>
      </c>
      <c r="AS8" s="48"/>
      <c r="AT8" s="47">
        <v>0</v>
      </c>
      <c r="AU8" s="46">
        <f t="shared" si="9"/>
        <v>0</v>
      </c>
      <c r="AV8" s="46">
        <f t="shared" si="10"/>
        <v>0.657</v>
      </c>
      <c r="AW8" s="46">
        <f t="shared" si="11"/>
        <v>9.08646363636364</v>
      </c>
      <c r="AX8" s="49">
        <f t="shared" si="12"/>
        <v>0.17018596928186</v>
      </c>
      <c r="AY8" s="48">
        <v>10.95</v>
      </c>
      <c r="AZ8" s="71">
        <v>1500</v>
      </c>
      <c r="BA8" s="46">
        <f t="shared" si="13"/>
        <v>13629.6954545455</v>
      </c>
      <c r="BB8" s="46">
        <f t="shared" si="14"/>
        <v>16425</v>
      </c>
    </row>
    <row r="9" s="2" customFormat="1" ht="98" spans="1:54">
      <c r="A9" s="29">
        <v>12</v>
      </c>
      <c r="B9" s="30"/>
      <c r="C9" s="30"/>
      <c r="D9" s="30"/>
      <c r="E9" s="30" t="s">
        <v>54</v>
      </c>
      <c r="F9" s="30" t="s">
        <v>55</v>
      </c>
      <c r="G9" s="30" t="s">
        <v>56</v>
      </c>
      <c r="H9" s="31" t="s">
        <v>57</v>
      </c>
      <c r="I9" s="30" t="s">
        <v>58</v>
      </c>
      <c r="J9" s="30" t="s">
        <v>59</v>
      </c>
      <c r="K9" s="32" t="s">
        <v>60</v>
      </c>
      <c r="L9" s="33" t="s">
        <v>61</v>
      </c>
      <c r="M9" s="34" t="s">
        <v>68</v>
      </c>
      <c r="N9" s="30" t="s">
        <v>82</v>
      </c>
      <c r="O9" s="30"/>
      <c r="P9" s="35" t="s">
        <v>84</v>
      </c>
      <c r="Q9" s="30"/>
      <c r="R9" s="30"/>
      <c r="S9" s="30" t="s">
        <v>65</v>
      </c>
      <c r="T9" s="36"/>
      <c r="U9" s="37">
        <f>'[5]Internal Commitment'!J26</f>
        <v>7.78</v>
      </c>
      <c r="V9" s="30" t="s">
        <v>66</v>
      </c>
      <c r="W9" s="50">
        <v>48</v>
      </c>
      <c r="X9" s="50">
        <v>30</v>
      </c>
      <c r="Y9" s="50">
        <v>32</v>
      </c>
      <c r="Z9" s="39"/>
      <c r="AA9" s="40">
        <v>6</v>
      </c>
      <c r="AB9" s="41">
        <f t="shared" si="0"/>
        <v>0.04608</v>
      </c>
      <c r="AC9" s="39">
        <v>66</v>
      </c>
      <c r="AD9" s="42">
        <f t="shared" si="1"/>
        <v>8593.75</v>
      </c>
      <c r="AE9" s="43">
        <v>3500</v>
      </c>
      <c r="AF9" s="44">
        <f t="shared" si="2"/>
        <v>0.407272727272727</v>
      </c>
      <c r="AG9" s="30" t="s">
        <v>67</v>
      </c>
      <c r="AH9" s="45">
        <v>0.214</v>
      </c>
      <c r="AI9" s="46">
        <f t="shared" si="3"/>
        <v>1.66492</v>
      </c>
      <c r="AJ9" s="46">
        <f t="shared" si="4"/>
        <v>9.85219272727273</v>
      </c>
      <c r="AK9" s="47">
        <v>0</v>
      </c>
      <c r="AL9" s="46">
        <f t="shared" si="5"/>
        <v>0</v>
      </c>
      <c r="AM9" s="47">
        <v>0</v>
      </c>
      <c r="AN9" s="46">
        <f t="shared" si="6"/>
        <v>0</v>
      </c>
      <c r="AO9" s="47">
        <v>0.06</v>
      </c>
      <c r="AP9" s="46">
        <f t="shared" si="7"/>
        <v>0.7782</v>
      </c>
      <c r="AQ9" s="47">
        <v>0</v>
      </c>
      <c r="AR9" s="46">
        <f t="shared" si="8"/>
        <v>0</v>
      </c>
      <c r="AS9" s="48"/>
      <c r="AT9" s="47">
        <v>0</v>
      </c>
      <c r="AU9" s="46">
        <f t="shared" si="9"/>
        <v>0</v>
      </c>
      <c r="AV9" s="46">
        <f t="shared" si="10"/>
        <v>0.7782</v>
      </c>
      <c r="AW9" s="46">
        <f t="shared" si="11"/>
        <v>10.6303927272727</v>
      </c>
      <c r="AX9" s="49">
        <f t="shared" si="12"/>
        <v>0.180386065746127</v>
      </c>
      <c r="AY9" s="48">
        <v>12.97</v>
      </c>
      <c r="AZ9" s="71">
        <v>1500</v>
      </c>
      <c r="BA9" s="46">
        <f t="shared" si="13"/>
        <v>15945.5890909091</v>
      </c>
      <c r="BB9" s="46">
        <f t="shared" si="14"/>
        <v>19455</v>
      </c>
    </row>
    <row r="10" s="2" customFormat="1" ht="98" spans="1:54">
      <c r="A10" s="29">
        <v>13</v>
      </c>
      <c r="B10" s="30"/>
      <c r="C10" s="30"/>
      <c r="D10" s="30"/>
      <c r="E10" s="30" t="s">
        <v>54</v>
      </c>
      <c r="F10" s="30" t="s">
        <v>55</v>
      </c>
      <c r="G10" s="30" t="s">
        <v>56</v>
      </c>
      <c r="H10" s="31" t="s">
        <v>57</v>
      </c>
      <c r="I10" s="30" t="s">
        <v>58</v>
      </c>
      <c r="J10" s="30" t="s">
        <v>59</v>
      </c>
      <c r="K10" s="32" t="s">
        <v>60</v>
      </c>
      <c r="L10" s="33" t="s">
        <v>61</v>
      </c>
      <c r="M10" s="34" t="s">
        <v>62</v>
      </c>
      <c r="N10" s="30" t="s">
        <v>63</v>
      </c>
      <c r="O10" s="30"/>
      <c r="P10" s="35" t="s">
        <v>85</v>
      </c>
      <c r="Q10" s="30"/>
      <c r="R10" s="30"/>
      <c r="S10" s="30" t="s">
        <v>65</v>
      </c>
      <c r="T10" s="36"/>
      <c r="U10" s="37">
        <f>'[5]Internal Commitment'!J27</f>
        <v>6.65</v>
      </c>
      <c r="V10" s="30" t="s">
        <v>66</v>
      </c>
      <c r="W10" s="38">
        <v>48</v>
      </c>
      <c r="X10" s="38">
        <v>30</v>
      </c>
      <c r="Y10" s="38">
        <v>28</v>
      </c>
      <c r="Z10" s="39"/>
      <c r="AA10" s="40">
        <v>6</v>
      </c>
      <c r="AB10" s="41">
        <f t="shared" si="0"/>
        <v>0.04032</v>
      </c>
      <c r="AC10" s="39">
        <v>66</v>
      </c>
      <c r="AD10" s="42">
        <f t="shared" si="1"/>
        <v>9821.42857142857</v>
      </c>
      <c r="AE10" s="43">
        <v>3500</v>
      </c>
      <c r="AF10" s="44">
        <f t="shared" si="2"/>
        <v>0.356363636363636</v>
      </c>
      <c r="AG10" s="30" t="s">
        <v>67</v>
      </c>
      <c r="AH10" s="45">
        <v>0.214</v>
      </c>
      <c r="AI10" s="46">
        <f t="shared" si="3"/>
        <v>1.4231</v>
      </c>
      <c r="AJ10" s="46">
        <f t="shared" si="4"/>
        <v>8.42946363636364</v>
      </c>
      <c r="AK10" s="47">
        <v>0</v>
      </c>
      <c r="AL10" s="46">
        <f t="shared" si="5"/>
        <v>0</v>
      </c>
      <c r="AM10" s="47">
        <v>0</v>
      </c>
      <c r="AN10" s="46">
        <f t="shared" si="6"/>
        <v>0</v>
      </c>
      <c r="AO10" s="47">
        <v>0.06</v>
      </c>
      <c r="AP10" s="46">
        <f t="shared" si="7"/>
        <v>0.657</v>
      </c>
      <c r="AQ10" s="47">
        <v>0</v>
      </c>
      <c r="AR10" s="46">
        <f t="shared" si="8"/>
        <v>0</v>
      </c>
      <c r="AS10" s="48"/>
      <c r="AT10" s="47">
        <v>0</v>
      </c>
      <c r="AU10" s="46">
        <f t="shared" si="9"/>
        <v>0</v>
      </c>
      <c r="AV10" s="46">
        <f t="shared" si="10"/>
        <v>0.657</v>
      </c>
      <c r="AW10" s="46">
        <f t="shared" si="11"/>
        <v>9.08646363636364</v>
      </c>
      <c r="AX10" s="49">
        <f t="shared" si="12"/>
        <v>0.17018596928186</v>
      </c>
      <c r="AY10" s="48">
        <v>10.95</v>
      </c>
      <c r="AZ10" s="71">
        <v>1500</v>
      </c>
      <c r="BA10" s="46">
        <f t="shared" si="13"/>
        <v>13629.6954545455</v>
      </c>
      <c r="BB10" s="46">
        <f t="shared" si="14"/>
        <v>16425</v>
      </c>
    </row>
    <row r="11" s="2" customFormat="1" ht="98" spans="1:54">
      <c r="A11" s="29">
        <v>14</v>
      </c>
      <c r="B11" s="30"/>
      <c r="C11" s="30"/>
      <c r="D11" s="30"/>
      <c r="E11" s="30" t="s">
        <v>54</v>
      </c>
      <c r="F11" s="30" t="s">
        <v>55</v>
      </c>
      <c r="G11" s="30" t="s">
        <v>56</v>
      </c>
      <c r="H11" s="31" t="s">
        <v>57</v>
      </c>
      <c r="I11" s="30" t="s">
        <v>58</v>
      </c>
      <c r="J11" s="30" t="s">
        <v>59</v>
      </c>
      <c r="K11" s="32" t="s">
        <v>60</v>
      </c>
      <c r="L11" s="33" t="s">
        <v>61</v>
      </c>
      <c r="M11" s="34" t="s">
        <v>68</v>
      </c>
      <c r="N11" s="30" t="s">
        <v>63</v>
      </c>
      <c r="O11" s="30"/>
      <c r="P11" s="35" t="s">
        <v>86</v>
      </c>
      <c r="Q11" s="30"/>
      <c r="R11" s="30"/>
      <c r="S11" s="30" t="s">
        <v>65</v>
      </c>
      <c r="T11" s="36"/>
      <c r="U11" s="37">
        <f>'[5]Internal Commitment'!J28</f>
        <v>7.78</v>
      </c>
      <c r="V11" s="30" t="s">
        <v>66</v>
      </c>
      <c r="W11" s="50">
        <v>48</v>
      </c>
      <c r="X11" s="50">
        <v>30</v>
      </c>
      <c r="Y11" s="50">
        <v>32</v>
      </c>
      <c r="Z11" s="39"/>
      <c r="AA11" s="40">
        <v>6</v>
      </c>
      <c r="AB11" s="41">
        <f t="shared" si="0"/>
        <v>0.04608</v>
      </c>
      <c r="AC11" s="39">
        <v>66</v>
      </c>
      <c r="AD11" s="42">
        <f t="shared" si="1"/>
        <v>8593.75</v>
      </c>
      <c r="AE11" s="43">
        <v>3500</v>
      </c>
      <c r="AF11" s="44">
        <f t="shared" si="2"/>
        <v>0.407272727272727</v>
      </c>
      <c r="AG11" s="30" t="s">
        <v>67</v>
      </c>
      <c r="AH11" s="45">
        <v>0.214</v>
      </c>
      <c r="AI11" s="46">
        <f t="shared" si="3"/>
        <v>1.66492</v>
      </c>
      <c r="AJ11" s="46">
        <f t="shared" si="4"/>
        <v>9.85219272727273</v>
      </c>
      <c r="AK11" s="47">
        <v>0</v>
      </c>
      <c r="AL11" s="46">
        <f t="shared" si="5"/>
        <v>0</v>
      </c>
      <c r="AM11" s="47">
        <v>0</v>
      </c>
      <c r="AN11" s="46">
        <f t="shared" si="6"/>
        <v>0</v>
      </c>
      <c r="AO11" s="47">
        <v>0.06</v>
      </c>
      <c r="AP11" s="46">
        <f t="shared" si="7"/>
        <v>0.7782</v>
      </c>
      <c r="AQ11" s="47">
        <v>0</v>
      </c>
      <c r="AR11" s="46">
        <f t="shared" si="8"/>
        <v>0</v>
      </c>
      <c r="AS11" s="48"/>
      <c r="AT11" s="47">
        <v>0</v>
      </c>
      <c r="AU11" s="46">
        <f t="shared" si="9"/>
        <v>0</v>
      </c>
      <c r="AV11" s="46">
        <f t="shared" si="10"/>
        <v>0.7782</v>
      </c>
      <c r="AW11" s="46">
        <f t="shared" si="11"/>
        <v>10.6303927272727</v>
      </c>
      <c r="AX11" s="49">
        <f t="shared" si="12"/>
        <v>0.180386065746127</v>
      </c>
      <c r="AY11" s="48">
        <v>12.97</v>
      </c>
      <c r="AZ11" s="71">
        <v>1500</v>
      </c>
      <c r="BA11" s="46">
        <f t="shared" si="13"/>
        <v>15945.5890909091</v>
      </c>
      <c r="BB11" s="46">
        <f t="shared" si="14"/>
        <v>19455</v>
      </c>
    </row>
    <row r="12" s="2" customFormat="1" ht="98" spans="1:54">
      <c r="A12" s="29">
        <v>15</v>
      </c>
      <c r="B12" s="30"/>
      <c r="C12" s="30"/>
      <c r="D12" s="30"/>
      <c r="E12" s="30" t="s">
        <v>54</v>
      </c>
      <c r="F12" s="30" t="s">
        <v>55</v>
      </c>
      <c r="G12" s="30" t="s">
        <v>56</v>
      </c>
      <c r="H12" s="31" t="s">
        <v>57</v>
      </c>
      <c r="I12" s="30" t="s">
        <v>58</v>
      </c>
      <c r="J12" s="30" t="s">
        <v>59</v>
      </c>
      <c r="K12" s="32" t="s">
        <v>60</v>
      </c>
      <c r="L12" s="33" t="s">
        <v>61</v>
      </c>
      <c r="M12" s="34" t="s">
        <v>62</v>
      </c>
      <c r="N12" s="30" t="s">
        <v>76</v>
      </c>
      <c r="O12" s="30"/>
      <c r="P12" s="35" t="s">
        <v>87</v>
      </c>
      <c r="Q12" s="30"/>
      <c r="R12" s="30"/>
      <c r="S12" s="30" t="s">
        <v>65</v>
      </c>
      <c r="T12" s="36"/>
      <c r="U12" s="37">
        <f>'[5]Internal Commitment'!J32</f>
        <v>0</v>
      </c>
      <c r="V12" s="30" t="s">
        <v>66</v>
      </c>
      <c r="W12" s="38">
        <v>48</v>
      </c>
      <c r="X12" s="38">
        <v>30</v>
      </c>
      <c r="Y12" s="38">
        <v>28</v>
      </c>
      <c r="Z12" s="39"/>
      <c r="AA12" s="40">
        <v>6</v>
      </c>
      <c r="AB12" s="41">
        <f t="shared" si="0"/>
        <v>0.04032</v>
      </c>
      <c r="AC12" s="39">
        <v>66</v>
      </c>
      <c r="AD12" s="42">
        <f t="shared" si="1"/>
        <v>9821.42857142857</v>
      </c>
      <c r="AE12" s="43">
        <v>3500</v>
      </c>
      <c r="AF12" s="44">
        <f t="shared" si="2"/>
        <v>0.356363636363636</v>
      </c>
      <c r="AG12" s="30" t="s">
        <v>67</v>
      </c>
      <c r="AH12" s="45">
        <v>0.214</v>
      </c>
      <c r="AI12" s="46">
        <f t="shared" si="3"/>
        <v>0</v>
      </c>
      <c r="AJ12" s="46">
        <f t="shared" si="4"/>
        <v>0.356363636363636</v>
      </c>
      <c r="AK12" s="47">
        <v>0</v>
      </c>
      <c r="AL12" s="46">
        <f t="shared" si="5"/>
        <v>0</v>
      </c>
      <c r="AM12" s="47">
        <v>0</v>
      </c>
      <c r="AN12" s="46">
        <f t="shared" si="6"/>
        <v>0</v>
      </c>
      <c r="AO12" s="47">
        <v>0.06</v>
      </c>
      <c r="AP12" s="46">
        <f t="shared" si="7"/>
        <v>0.657</v>
      </c>
      <c r="AQ12" s="47">
        <v>0</v>
      </c>
      <c r="AR12" s="46">
        <f t="shared" si="8"/>
        <v>0</v>
      </c>
      <c r="AS12" s="48"/>
      <c r="AT12" s="47">
        <v>0</v>
      </c>
      <c r="AU12" s="46">
        <f t="shared" si="9"/>
        <v>0</v>
      </c>
      <c r="AV12" s="46">
        <f t="shared" si="10"/>
        <v>0.657</v>
      </c>
      <c r="AW12" s="46">
        <f t="shared" si="11"/>
        <v>1.01336363636364</v>
      </c>
      <c r="AX12" s="49">
        <f t="shared" si="12"/>
        <v>0.907455375674554</v>
      </c>
      <c r="AY12" s="48">
        <v>10.95</v>
      </c>
      <c r="AZ12" s="71">
        <v>1700</v>
      </c>
      <c r="BA12" s="46">
        <f t="shared" si="13"/>
        <v>1722.71818181818</v>
      </c>
      <c r="BB12" s="46">
        <f t="shared" si="14"/>
        <v>18615</v>
      </c>
    </row>
    <row r="13" s="2" customFormat="1" ht="98" spans="1:54">
      <c r="A13" s="29">
        <v>16</v>
      </c>
      <c r="B13" s="30"/>
      <c r="C13" s="30"/>
      <c r="D13" s="30"/>
      <c r="E13" s="30" t="s">
        <v>54</v>
      </c>
      <c r="F13" s="30" t="s">
        <v>55</v>
      </c>
      <c r="G13" s="30" t="s">
        <v>56</v>
      </c>
      <c r="H13" s="31" t="s">
        <v>57</v>
      </c>
      <c r="I13" s="30" t="s">
        <v>58</v>
      </c>
      <c r="J13" s="30" t="s">
        <v>59</v>
      </c>
      <c r="K13" s="32" t="s">
        <v>60</v>
      </c>
      <c r="L13" s="33" t="s">
        <v>61</v>
      </c>
      <c r="M13" s="34" t="s">
        <v>68</v>
      </c>
      <c r="N13" s="30" t="s">
        <v>76</v>
      </c>
      <c r="O13" s="30"/>
      <c r="P13" s="35" t="s">
        <v>88</v>
      </c>
      <c r="Q13" s="30"/>
      <c r="R13" s="30"/>
      <c r="S13" s="30" t="s">
        <v>65</v>
      </c>
      <c r="T13" s="36"/>
      <c r="U13" s="37">
        <f>'[5]Internal Commitment'!J33</f>
        <v>0</v>
      </c>
      <c r="V13" s="30" t="s">
        <v>66</v>
      </c>
      <c r="W13" s="50">
        <v>48</v>
      </c>
      <c r="X13" s="50">
        <v>30</v>
      </c>
      <c r="Y13" s="50">
        <v>32</v>
      </c>
      <c r="Z13" s="39"/>
      <c r="AA13" s="40">
        <v>6</v>
      </c>
      <c r="AB13" s="41">
        <f t="shared" si="0"/>
        <v>0.04608</v>
      </c>
      <c r="AC13" s="39">
        <v>66</v>
      </c>
      <c r="AD13" s="42">
        <f t="shared" si="1"/>
        <v>8593.75</v>
      </c>
      <c r="AE13" s="43">
        <v>3500</v>
      </c>
      <c r="AF13" s="44">
        <f t="shared" si="2"/>
        <v>0.407272727272727</v>
      </c>
      <c r="AG13" s="30" t="s">
        <v>67</v>
      </c>
      <c r="AH13" s="45">
        <v>0.214</v>
      </c>
      <c r="AI13" s="46">
        <f t="shared" si="3"/>
        <v>0</v>
      </c>
      <c r="AJ13" s="46">
        <f t="shared" si="4"/>
        <v>0.407272727272727</v>
      </c>
      <c r="AK13" s="47">
        <v>0</v>
      </c>
      <c r="AL13" s="46">
        <f t="shared" si="5"/>
        <v>0</v>
      </c>
      <c r="AM13" s="47">
        <v>0</v>
      </c>
      <c r="AN13" s="46">
        <f t="shared" si="6"/>
        <v>0</v>
      </c>
      <c r="AO13" s="47">
        <v>0.06</v>
      </c>
      <c r="AP13" s="46">
        <f t="shared" si="7"/>
        <v>0.7782</v>
      </c>
      <c r="AQ13" s="47">
        <v>0</v>
      </c>
      <c r="AR13" s="46">
        <f t="shared" si="8"/>
        <v>0</v>
      </c>
      <c r="AS13" s="48"/>
      <c r="AT13" s="47">
        <v>0</v>
      </c>
      <c r="AU13" s="46">
        <f t="shared" si="9"/>
        <v>0</v>
      </c>
      <c r="AV13" s="46">
        <f t="shared" si="10"/>
        <v>0.7782</v>
      </c>
      <c r="AW13" s="46">
        <f t="shared" si="11"/>
        <v>1.18547272727273</v>
      </c>
      <c r="AX13" s="49">
        <f t="shared" si="12"/>
        <v>0.908598864512511</v>
      </c>
      <c r="AY13" s="48">
        <v>12.97</v>
      </c>
      <c r="AZ13" s="71">
        <v>1500</v>
      </c>
      <c r="BA13" s="46">
        <f t="shared" si="13"/>
        <v>1778.20909090909</v>
      </c>
      <c r="BB13" s="46">
        <f t="shared" si="14"/>
        <v>19455</v>
      </c>
    </row>
    <row r="14" s="2" customFormat="1" ht="98" spans="1:54">
      <c r="A14" s="29">
        <v>17</v>
      </c>
      <c r="B14" s="30"/>
      <c r="C14" s="30"/>
      <c r="D14" s="30"/>
      <c r="E14" s="30" t="s">
        <v>54</v>
      </c>
      <c r="F14" s="30" t="s">
        <v>55</v>
      </c>
      <c r="G14" s="30" t="s">
        <v>56</v>
      </c>
      <c r="H14" s="31" t="s">
        <v>57</v>
      </c>
      <c r="I14" s="30" t="s">
        <v>58</v>
      </c>
      <c r="J14" s="30" t="s">
        <v>59</v>
      </c>
      <c r="K14" s="32" t="s">
        <v>60</v>
      </c>
      <c r="L14" s="33" t="s">
        <v>61</v>
      </c>
      <c r="M14" s="34" t="s">
        <v>62</v>
      </c>
      <c r="N14" s="30" t="s">
        <v>78</v>
      </c>
      <c r="O14" s="30"/>
      <c r="P14" s="35" t="s">
        <v>89</v>
      </c>
      <c r="Q14" s="30"/>
      <c r="R14" s="30"/>
      <c r="S14" s="30" t="s">
        <v>65</v>
      </c>
      <c r="T14" s="36"/>
      <c r="U14" s="37">
        <f>'[5]Internal Commitment'!J34</f>
        <v>6.65</v>
      </c>
      <c r="V14" s="30" t="s">
        <v>66</v>
      </c>
      <c r="W14" s="38">
        <v>48</v>
      </c>
      <c r="X14" s="38">
        <v>30</v>
      </c>
      <c r="Y14" s="38">
        <v>28</v>
      </c>
      <c r="Z14" s="39"/>
      <c r="AA14" s="40">
        <v>6</v>
      </c>
      <c r="AB14" s="41">
        <f t="shared" si="0"/>
        <v>0.04032</v>
      </c>
      <c r="AC14" s="39">
        <v>66</v>
      </c>
      <c r="AD14" s="42">
        <f t="shared" si="1"/>
        <v>9821.42857142857</v>
      </c>
      <c r="AE14" s="43">
        <v>3500</v>
      </c>
      <c r="AF14" s="44">
        <f t="shared" si="2"/>
        <v>0.356363636363636</v>
      </c>
      <c r="AG14" s="30" t="s">
        <v>67</v>
      </c>
      <c r="AH14" s="45">
        <v>0.214</v>
      </c>
      <c r="AI14" s="46">
        <f t="shared" si="3"/>
        <v>1.4231</v>
      </c>
      <c r="AJ14" s="46">
        <f t="shared" si="4"/>
        <v>8.42946363636364</v>
      </c>
      <c r="AK14" s="47">
        <v>0</v>
      </c>
      <c r="AL14" s="46">
        <f t="shared" si="5"/>
        <v>0</v>
      </c>
      <c r="AM14" s="47">
        <v>0</v>
      </c>
      <c r="AN14" s="46">
        <f t="shared" si="6"/>
        <v>0</v>
      </c>
      <c r="AO14" s="47">
        <v>0.06</v>
      </c>
      <c r="AP14" s="46">
        <f t="shared" si="7"/>
        <v>0.657</v>
      </c>
      <c r="AQ14" s="47">
        <v>0</v>
      </c>
      <c r="AR14" s="46">
        <f t="shared" si="8"/>
        <v>0</v>
      </c>
      <c r="AS14" s="48"/>
      <c r="AT14" s="47">
        <v>0</v>
      </c>
      <c r="AU14" s="46">
        <f t="shared" si="9"/>
        <v>0</v>
      </c>
      <c r="AV14" s="46">
        <f t="shared" si="10"/>
        <v>0.657</v>
      </c>
      <c r="AW14" s="46">
        <f t="shared" si="11"/>
        <v>9.08646363636364</v>
      </c>
      <c r="AX14" s="49">
        <f t="shared" si="12"/>
        <v>0.17018596928186</v>
      </c>
      <c r="AY14" s="48">
        <v>10.95</v>
      </c>
      <c r="AZ14" s="71">
        <v>1700</v>
      </c>
      <c r="BA14" s="46">
        <f t="shared" si="13"/>
        <v>15446.9881818182</v>
      </c>
      <c r="BB14" s="46">
        <f t="shared" si="14"/>
        <v>18615</v>
      </c>
    </row>
    <row r="15" s="2" customFormat="1" ht="98" spans="1:54">
      <c r="A15" s="29">
        <v>18</v>
      </c>
      <c r="B15" s="30"/>
      <c r="C15" s="30"/>
      <c r="D15" s="30"/>
      <c r="E15" s="30" t="s">
        <v>54</v>
      </c>
      <c r="F15" s="30" t="s">
        <v>55</v>
      </c>
      <c r="G15" s="30" t="s">
        <v>56</v>
      </c>
      <c r="H15" s="31" t="s">
        <v>57</v>
      </c>
      <c r="I15" s="30" t="s">
        <v>58</v>
      </c>
      <c r="J15" s="30" t="s">
        <v>59</v>
      </c>
      <c r="K15" s="32" t="s">
        <v>60</v>
      </c>
      <c r="L15" s="33" t="s">
        <v>61</v>
      </c>
      <c r="M15" s="34" t="s">
        <v>68</v>
      </c>
      <c r="N15" s="30" t="s">
        <v>78</v>
      </c>
      <c r="O15" s="30"/>
      <c r="P15" s="35" t="s">
        <v>90</v>
      </c>
      <c r="Q15" s="30"/>
      <c r="R15" s="30"/>
      <c r="S15" s="30" t="s">
        <v>65</v>
      </c>
      <c r="T15" s="36"/>
      <c r="U15" s="37">
        <f>'[5]Internal Commitment'!J35</f>
        <v>7.78</v>
      </c>
      <c r="V15" s="30" t="s">
        <v>66</v>
      </c>
      <c r="W15" s="50">
        <v>48</v>
      </c>
      <c r="X15" s="50">
        <v>30</v>
      </c>
      <c r="Y15" s="50">
        <v>32</v>
      </c>
      <c r="Z15" s="39"/>
      <c r="AA15" s="40">
        <v>6</v>
      </c>
      <c r="AB15" s="41">
        <f t="shared" si="0"/>
        <v>0.04608</v>
      </c>
      <c r="AC15" s="39">
        <v>66</v>
      </c>
      <c r="AD15" s="42">
        <f t="shared" si="1"/>
        <v>8593.75</v>
      </c>
      <c r="AE15" s="43">
        <v>3500</v>
      </c>
      <c r="AF15" s="44">
        <f t="shared" si="2"/>
        <v>0.407272727272727</v>
      </c>
      <c r="AG15" s="30" t="s">
        <v>67</v>
      </c>
      <c r="AH15" s="45">
        <v>0.214</v>
      </c>
      <c r="AI15" s="46">
        <f t="shared" si="3"/>
        <v>1.66492</v>
      </c>
      <c r="AJ15" s="46">
        <f t="shared" si="4"/>
        <v>9.85219272727273</v>
      </c>
      <c r="AK15" s="47">
        <v>0</v>
      </c>
      <c r="AL15" s="46">
        <f t="shared" si="5"/>
        <v>0</v>
      </c>
      <c r="AM15" s="47">
        <v>0</v>
      </c>
      <c r="AN15" s="46">
        <f t="shared" si="6"/>
        <v>0</v>
      </c>
      <c r="AO15" s="47">
        <v>0.06</v>
      </c>
      <c r="AP15" s="46">
        <f t="shared" si="7"/>
        <v>0.7782</v>
      </c>
      <c r="AQ15" s="47">
        <v>0</v>
      </c>
      <c r="AR15" s="46">
        <f t="shared" si="8"/>
        <v>0</v>
      </c>
      <c r="AS15" s="48"/>
      <c r="AT15" s="47">
        <v>0</v>
      </c>
      <c r="AU15" s="46">
        <f t="shared" si="9"/>
        <v>0</v>
      </c>
      <c r="AV15" s="46">
        <f t="shared" si="10"/>
        <v>0.7782</v>
      </c>
      <c r="AW15" s="46">
        <f t="shared" si="11"/>
        <v>10.6303927272727</v>
      </c>
      <c r="AX15" s="49">
        <f t="shared" si="12"/>
        <v>0.180386065746127</v>
      </c>
      <c r="AY15" s="48">
        <v>12.97</v>
      </c>
      <c r="AZ15" s="71">
        <v>1300</v>
      </c>
      <c r="BA15" s="46">
        <f t="shared" si="13"/>
        <v>13819.5105454545</v>
      </c>
      <c r="BB15" s="46">
        <f t="shared" si="14"/>
        <v>16861</v>
      </c>
    </row>
  </sheetData>
  <protectedRanges>
    <protectedRange sqref="K2:K5" name="Range1_1_2"/>
    <protectedRange sqref="W6:Y15 U2:U15 AB2:AD15 AF2:AF15 AI2:AX15 AZ14:AZ15 A2:K15 M2:O15 Q2:S15" name="Range1"/>
    <protectedRange sqref="L2:L15" name="Range1_1"/>
    <protectedRange sqref="AB2:AD3 AF2:AF3 U2:V3 AI2:AX3 A2:K3 O2:O3 Q2:S3" name="Range1_3"/>
    <protectedRange sqref="Z2:Z3" name="Range1_2_1"/>
    <protectedRange sqref="AE2:AE3" name="Range1_3_2"/>
    <protectedRange sqref="AZ2:AZ3" name="Range1_6"/>
    <protectedRange sqref="L2:L3" name="Range1_1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_2" rangeCreator="" othersAccessPermission="edit"/>
    <arrUserId title="Range1" rangeCreator="" othersAccessPermission="edit"/>
    <arrUserId title="Range1_1" rangeCreator="" othersAccessPermission="edit"/>
    <arrUserId title="Range1_3" rangeCreator="" othersAccessPermission="edit"/>
    <arrUserId title="Range1_2_1" rangeCreator="" othersAccessPermission="edit"/>
    <arrUserId title="Range1_3_2" rangeCreator="" othersAccessPermission="edit"/>
    <arrUserId title="Range1_6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2026-05-15T07:42:19Z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