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6499672-0D41-4119-AD0C-725427DC97CD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Omni" sheetId="5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" i="5" l="1"/>
  <c r="AW7" i="5"/>
  <c r="AS7" i="5"/>
  <c r="AP7" i="5"/>
  <c r="AO7" i="5"/>
  <c r="AM7" i="5"/>
  <c r="AK7" i="5"/>
  <c r="AT7" i="5" s="1"/>
  <c r="AB7" i="5"/>
  <c r="AC7" i="5" s="1"/>
  <c r="AE7" i="5" s="1"/>
  <c r="AX6" i="5"/>
  <c r="AB6" i="5"/>
  <c r="AC6" i="5" s="1"/>
  <c r="AE6" i="5" s="1"/>
  <c r="AX5" i="5"/>
  <c r="AW5" i="5" s="1"/>
  <c r="AB5" i="5"/>
  <c r="AC5" i="5" s="1"/>
  <c r="AE5" i="5" s="1"/>
  <c r="AX4" i="5"/>
  <c r="AB4" i="5"/>
  <c r="AC4" i="5" s="1"/>
  <c r="AE4" i="5" s="1"/>
  <c r="AX3" i="5"/>
  <c r="AW3" i="5" s="1"/>
  <c r="AB3" i="5"/>
  <c r="AC3" i="5" s="1"/>
  <c r="AE3" i="5" s="1"/>
  <c r="AX2" i="5"/>
  <c r="AP2" i="5" s="1"/>
  <c r="AW2" i="5"/>
  <c r="AB2" i="5"/>
  <c r="AC2" i="5" s="1"/>
  <c r="AE2" i="5" s="1"/>
  <c r="AW6" i="5" l="1"/>
  <c r="AP6" i="5"/>
  <c r="AK5" i="5"/>
  <c r="AM5" i="5"/>
  <c r="AP5" i="5"/>
  <c r="AO5" i="5"/>
  <c r="AS5" i="5"/>
  <c r="AW4" i="5"/>
  <c r="AP4" i="5" s="1"/>
  <c r="AK3" i="5"/>
  <c r="AP3" i="5"/>
  <c r="AM3" i="5"/>
  <c r="AO3" i="5"/>
  <c r="AS3" i="5"/>
  <c r="AS2" i="5"/>
  <c r="AO2" i="5"/>
  <c r="AM2" i="5"/>
  <c r="AK2" i="5"/>
  <c r="AM6" i="5" l="1"/>
  <c r="AK6" i="5"/>
  <c r="AO6" i="5"/>
  <c r="AS6" i="5"/>
  <c r="AM4" i="5"/>
  <c r="AK4" i="5"/>
  <c r="AT4" i="5" s="1"/>
  <c r="AO4" i="5"/>
  <c r="AS4" i="5"/>
  <c r="AH7" i="5"/>
  <c r="AI7" i="5" s="1"/>
  <c r="AU7" i="5" s="1"/>
  <c r="AV7" i="5" s="1"/>
  <c r="AH4" i="5"/>
  <c r="AI4" i="5"/>
  <c r="AH6" i="5"/>
  <c r="AI6" i="5"/>
  <c r="AH3" i="5"/>
  <c r="AI3" i="5" s="1"/>
  <c r="AU3" i="5" s="1"/>
  <c r="AV3" i="5" s="1"/>
  <c r="AH5" i="5"/>
  <c r="AI5" i="5" s="1"/>
  <c r="AH2" i="5"/>
  <c r="AI2" i="5" s="1"/>
  <c r="AU2" i="5" s="1"/>
  <c r="AV2" i="5" s="1"/>
  <c r="AT3" i="5"/>
  <c r="AT2" i="5"/>
  <c r="AT5" i="5"/>
  <c r="AT6" i="5" l="1"/>
  <c r="AU6" i="5" s="1"/>
  <c r="AV6" i="5" s="1"/>
  <c r="AU4" i="5"/>
  <c r="AV4" i="5" s="1"/>
  <c r="AU5" i="5"/>
  <c r="AV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<sst xmlns="http://schemas.openxmlformats.org/spreadsheetml/2006/main" count="131" uniqueCount="74">
  <si>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</si>
  <si>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</si>
  <si>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</si>
  <si>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</si>
  <si>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</si>
  <si>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</si>
  <si>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</si>
  <si>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</si>
  <si>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</si>
  <si>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</si>
  <si>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</si>
  <si>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</si>
  <si>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</si>
  <si>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</si>
  <si>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</si>
  <si>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</si>
  <si>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</si>
  <si>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</si>
  <si>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</si>
  <si>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</si>
  <si>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</si>
  <si>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</si>
  <si>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</si>
  <si>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</si>
  <si>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</si>
  <si>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</si>
  <si>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</si>
  <si>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</si>
  <si>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</si>
  <si>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</si>
  <si>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</si>
  <si>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</si>
  <si>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</si>
  <si>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</si>
  <si>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</si>
  <si>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</si>
  <si>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</si>
  <si>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</si>
  <si>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</si>
  <si>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</si>
  <si>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</si>
  <si>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</si>
  <si>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</si>
  <si>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</si>
  <si>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</si>
  <si>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</si>
  <si>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</si>
  <si>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</si>
  <si>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</si>
  <si>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</si>
  <si>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</si>
  <si>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</si>
  <si>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</si>
  <si>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</si>
  <si>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</si>
  <si>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</si>
  <si>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polyester jacquard 10 Piece Comforter Set</t>
  </si>
  <si>
    <t>10 Piece  Comforter Set</t>
  </si>
  <si>
    <t>Comforter/Sham: 100%polyester velvet jacquard face and 85gsm microfiber back.
Comforter Fill: 270gsm polyester fill. 
Dec Pillow: 100%polyester cover, poly fill.                                        Bedskirt: 100%polyester                                                                  Quilt/Quilted Sham: 85gsm microfiber solid face and back, 150gsm poly fill</t>
  </si>
  <si>
    <t>Face: 100%polyester Back: 100%polyester</t>
  </si>
  <si>
    <t>Queen
1 Comforter 90"W x 90"L
2 Standard Shams 20"W x 26"L(2)
1 Bedskirt 60"W x 80"L + 15"D
1 Decorative Pillow 18"W x 18"L
1 Decorative Pillow 16"W x 16"L
1 Decorative Pillow 12"W x 18"L
1 Quilt 90"W x 96"L
2 Quilted Shams 20"W x 26"L(2)</t>
  </si>
  <si>
    <t>Mocha</t>
  </si>
  <si>
    <t>Set</t>
  </si>
  <si>
    <t>Compressed/Knocked Down</t>
  </si>
  <si>
    <t>9404.40.9022</t>
  </si>
  <si>
    <t>King
1 Comforter 104"W x 92"L
2 King Shams 20"W x 36"L(2)
1 Bedskirt 78"W x 80"L + 15"D
1 Decorative Pillow 18"W x 18"L
1 Decorative Pillow 16"W x 16"L
1 Decorative Pillow 12"W x 18"L
1 Quilt 106"W x 96"L
2 Quilted Shams 20"W x 36"L(2)</t>
  </si>
  <si>
    <t>Cal King
1 Comforter 104"W x 98"L
2 King Shams 20"W x 36"L(2)
1 Bedskirt 72"W x 84"L + 15"D
1 Decorative Pillow 18"W x 18"L
1 Decorative Pillow 16"W x 16"L
1 Decorative Pillow 12"W x 18"L
1 Quilt 106"W x 96"L
2 Quilted Shams 20"W x 36"L(2)</t>
  </si>
  <si>
    <t>Green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</si>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</sst>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80" formatCode="&quot;$&quot;#,##0.00"/>
    <numFmt numFmtId="185" formatCode="[$¥-478]#,##0.00"/>
    <numFmt numFmtId="186" formatCode="0.0"/>
    <numFmt numFmtId="187" formatCode="0.000"/>
  </numFmts>
  <fonts count="15" x14ac:knownFonts="1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宋体"/>
      <family val="3"/>
      <charset val="134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77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2" fillId="0" borderId="0">
      <alignment vertical="center"/>
    </xf>
    <xf numFmtId="9" fontId="12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5">
      <alignment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right"/>
    </xf>
    <xf numFmtId="0" fontId="4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12" fillId="0" borderId="0" xfId="2" applyAlignment="1">
      <alignment horizontal="center" wrapText="1"/>
    </xf>
    <xf numFmtId="0" fontId="12" fillId="0" borderId="0" xfId="2" applyAlignment="1">
      <alignment wrapText="1"/>
    </xf>
    <xf numFmtId="185" fontId="12" fillId="0" borderId="0" xfId="2" applyNumberFormat="1" applyAlignment="1">
      <alignment wrapText="1"/>
    </xf>
    <xf numFmtId="2" fontId="12" fillId="0" borderId="0" xfId="2" applyNumberFormat="1" applyAlignment="1">
      <alignment wrapText="1"/>
    </xf>
    <xf numFmtId="180" fontId="12" fillId="0" borderId="0" xfId="2" applyNumberFormat="1" applyAlignment="1">
      <alignment wrapText="1"/>
    </xf>
    <xf numFmtId="186" fontId="12" fillId="0" borderId="0" xfId="2" applyNumberFormat="1" applyAlignment="1">
      <alignment wrapText="1"/>
    </xf>
    <xf numFmtId="1" fontId="12" fillId="0" borderId="0" xfId="2" applyNumberFormat="1" applyAlignment="1">
      <alignment wrapText="1"/>
    </xf>
    <xf numFmtId="187" fontId="12" fillId="0" borderId="0" xfId="2" applyNumberFormat="1" applyAlignment="1">
      <alignment wrapText="1"/>
    </xf>
    <xf numFmtId="10" fontId="12" fillId="0" borderId="0" xfId="2" applyNumberFormat="1" applyAlignment="1">
      <alignment wrapText="1"/>
    </xf>
    <xf numFmtId="0" fontId="7" fillId="0" borderId="1" xfId="2" applyFont="1" applyBorder="1" applyAlignment="1">
      <alignment horizontal="center" wrapText="1"/>
    </xf>
    <xf numFmtId="0" fontId="7" fillId="6" borderId="1" xfId="2" applyFont="1" applyFill="1" applyBorder="1" applyAlignment="1">
      <alignment horizontal="center" wrapText="1"/>
    </xf>
    <xf numFmtId="0" fontId="8" fillId="6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2" fontId="7" fillId="5" borderId="1" xfId="2" applyNumberFormat="1" applyFont="1" applyFill="1" applyBorder="1" applyAlignment="1">
      <alignment horizontal="center" wrapText="1"/>
    </xf>
    <xf numFmtId="180" fontId="10" fillId="5" borderId="1" xfId="3" applyNumberFormat="1" applyFont="1" applyFill="1" applyBorder="1" applyAlignment="1">
      <alignment wrapText="1"/>
    </xf>
    <xf numFmtId="180" fontId="7" fillId="7" borderId="2" xfId="2" applyNumberFormat="1" applyFont="1" applyFill="1" applyBorder="1" applyAlignment="1">
      <alignment horizontal="center" wrapText="1"/>
    </xf>
    <xf numFmtId="180" fontId="7" fillId="5" borderId="1" xfId="2" applyNumberFormat="1" applyFont="1" applyFill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186" fontId="7" fillId="0" borderId="1" xfId="2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187" fontId="10" fillId="0" borderId="1" xfId="3" applyNumberFormat="1" applyFont="1" applyBorder="1" applyAlignment="1">
      <alignment wrapText="1"/>
    </xf>
    <xf numFmtId="1" fontId="10" fillId="0" borderId="1" xfId="3" applyNumberFormat="1" applyFont="1" applyBorder="1" applyAlignment="1">
      <alignment wrapText="1"/>
    </xf>
    <xf numFmtId="180" fontId="10" fillId="0" borderId="1" xfId="3" applyNumberFormat="1" applyFont="1" applyBorder="1" applyAlignment="1">
      <alignment wrapText="1"/>
    </xf>
    <xf numFmtId="10" fontId="7" fillId="0" borderId="1" xfId="2" applyNumberFormat="1" applyFont="1" applyBorder="1" applyAlignment="1">
      <alignment horizontal="center" wrapText="1"/>
    </xf>
    <xf numFmtId="180" fontId="10" fillId="4" borderId="1" xfId="3" applyNumberFormat="1" applyFont="1" applyFill="1" applyBorder="1" applyAlignment="1">
      <alignment wrapText="1"/>
    </xf>
    <xf numFmtId="10" fontId="10" fillId="4" borderId="1" xfId="3" applyNumberFormat="1" applyFont="1" applyFill="1" applyBorder="1" applyAlignment="1">
      <alignment wrapText="1"/>
    </xf>
    <xf numFmtId="180" fontId="7" fillId="4" borderId="1" xfId="2" applyNumberFormat="1" applyFont="1" applyFill="1" applyBorder="1" applyAlignment="1">
      <alignment horizontal="center" wrapText="1"/>
    </xf>
    <xf numFmtId="10" fontId="7" fillId="4" borderId="1" xfId="2" applyNumberFormat="1" applyFont="1" applyFill="1" applyBorder="1" applyAlignment="1">
      <alignment horizontal="center" wrapText="1"/>
    </xf>
    <xf numFmtId="0" fontId="12" fillId="0" borderId="1" xfId="2" applyBorder="1" applyAlignment="1">
      <alignment horizontal="center" wrapText="1"/>
    </xf>
    <xf numFmtId="0" fontId="12" fillId="0" borderId="1" xfId="2" applyBorder="1" applyAlignment="1">
      <alignment wrapText="1"/>
    </xf>
    <xf numFmtId="0" fontId="12" fillId="0" borderId="1" xfId="2" applyBorder="1" applyAlignment="1">
      <alignment vertical="top" wrapText="1"/>
    </xf>
    <xf numFmtId="0" fontId="0" fillId="2" borderId="1" xfId="0" applyFill="1" applyBorder="1" applyAlignment="1">
      <alignment wrapText="1"/>
    </xf>
    <xf numFmtId="185" fontId="12" fillId="0" borderId="1" xfId="2" applyNumberFormat="1" applyBorder="1" applyAlignment="1">
      <alignment wrapText="1"/>
    </xf>
    <xf numFmtId="2" fontId="12" fillId="0" borderId="1" xfId="2" applyNumberFormat="1" applyBorder="1" applyAlignment="1">
      <alignment wrapText="1"/>
    </xf>
    <xf numFmtId="180" fontId="0" fillId="8" borderId="1" xfId="1" applyNumberFormat="1" applyFont="1" applyFill="1" applyBorder="1" applyAlignment="1">
      <alignment wrapText="1"/>
    </xf>
    <xf numFmtId="180" fontId="12" fillId="0" borderId="2" xfId="2" applyNumberFormat="1" applyBorder="1" applyAlignment="1">
      <alignment wrapText="1"/>
    </xf>
    <xf numFmtId="180" fontId="12" fillId="0" borderId="1" xfId="2" applyNumberFormat="1" applyBorder="1" applyAlignment="1">
      <alignment wrapText="1"/>
    </xf>
    <xf numFmtId="186" fontId="12" fillId="0" borderId="1" xfId="2" applyNumberFormat="1" applyBorder="1" applyAlignment="1">
      <alignment wrapText="1"/>
    </xf>
    <xf numFmtId="1" fontId="12" fillId="0" borderId="1" xfId="2" applyNumberFormat="1" applyBorder="1" applyAlignment="1">
      <alignment wrapText="1"/>
    </xf>
    <xf numFmtId="187" fontId="12" fillId="8" borderId="1" xfId="2" applyNumberFormat="1" applyFill="1" applyBorder="1" applyAlignment="1">
      <alignment wrapText="1"/>
    </xf>
    <xf numFmtId="1" fontId="12" fillId="8" borderId="1" xfId="2" applyNumberFormat="1" applyFill="1" applyBorder="1" applyAlignment="1">
      <alignment wrapText="1"/>
    </xf>
    <xf numFmtId="180" fontId="12" fillId="8" borderId="1" xfId="2" applyNumberFormat="1" applyFill="1" applyBorder="1" applyAlignment="1">
      <alignment wrapText="1"/>
    </xf>
    <xf numFmtId="10" fontId="12" fillId="0" borderId="1" xfId="2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9" fillId="3" borderId="1" xfId="2" applyFont="1" applyFill="1" applyBorder="1" applyAlignment="1">
      <alignment wrapText="1"/>
    </xf>
    <xf numFmtId="0" fontId="11" fillId="0" borderId="1" xfId="2" applyFont="1" applyBorder="1" applyAlignment="1">
      <alignment wrapText="1"/>
    </xf>
    <xf numFmtId="0" fontId="12" fillId="0" borderId="3" xfId="2" applyBorder="1" applyAlignment="1">
      <alignment horizontal="center" wrapText="1"/>
    </xf>
    <xf numFmtId="0" fontId="12" fillId="0" borderId="4" xfId="2" applyBorder="1" applyAlignment="1">
      <alignment horizontal="center" wrapText="1"/>
    </xf>
    <xf numFmtId="0" fontId="12" fillId="0" borderId="5" xfId="2" applyBorder="1" applyAlignment="1">
      <alignment horizontal="center" wrapText="1"/>
    </xf>
  </cellXfs>
  <cellStyles count="9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 3" xfId="4" xr:uid="{00000000-0005-0000-0000-000034000000}"/>
    <cellStyle name="Normal 53" xfId="5" xr:uid="{00000000-0005-0000-0000-000035000000}"/>
    <cellStyle name="Percent 2" xfId="6" xr:uid="{00000000-0005-0000-0000-000036000000}"/>
    <cellStyle name="Style 1" xfId="7" xr:uid="{00000000-0005-0000-0000-000037000000}"/>
    <cellStyle name="常规" xfId="0" builtinId="0"/>
    <cellStyle name="样式 1 2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493520" y="7937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joyce/customer/CS/CS%20stock%20list(ET)-081030.xls" TargetMode="External"/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&#28041;&#22806;&#32452;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&#28041;&#22806;&#32452;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&#28041;&#22806;&#32452;/joyce/customer/CS/CS%20stock%20list(ET)-081030.xls" TargetMode="External"/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Documents%20and%20Settings/kathy/Local%20Settings/Temporary%20Internet%20Files/Content.Outlook/JH9RZ0WZ/Final%20External%20Quote%20Sheet%20-Micro%20Mink%20DA%20Throw%20solid%20back-130912.xls" TargetMode="External"/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beyond%20basic/Costing/Wal-Mart/WOW%20Sheeting/May%2024,%202012/WOW%20-%20120524%20-%205K%20-%20FOB%20-%2060x60-172x116%20-%20Sateen%20Weave%20-%20Cotton.xls" TargetMode="External"/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8ACE7EE/Temporary%20Inter" TargetMode="External"/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SLard%20-%20Design/Customs%20Memo/Master%20Copy%20Quote%20Sheet%202.xls" TargetMode="External"/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"/>
  <sheetViews>
    <sheetView tabSelected="1" topLeftCell="E1" zoomScale="70" zoomScaleNormal="70" workbookViewId="0">
      <selection activeCell="K4" sqref="K4"/>
    </sheetView>
  </sheetViews>
  <sheetFormatPr defaultColWidth="9.140625" defaultRowHeight="15" x14ac:dyDescent="0.25"/>
  <cols>
    <col min="1" max="1" width="15.5703125" style="9" customWidth="1"/>
    <col min="2" max="2" width="20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9" style="10" customWidth="1"/>
    <col min="15" max="16" width="8.85546875" style="10" customWidth="1"/>
    <col min="17" max="17" width="11.14062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11.2851562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2" width="10.85546875" style="13" customWidth="1"/>
    <col min="43" max="43" width="9.5703125" style="10" customWidth="1"/>
    <col min="44" max="44" width="9.5703125" style="17" customWidth="1"/>
    <col min="45" max="45" width="10" style="13" customWidth="1"/>
    <col min="46" max="46" width="9.5703125" style="13" customWidth="1"/>
    <col min="47" max="47" width="11.85546875" style="13" customWidth="1"/>
    <col min="48" max="48" width="11.140625" style="17" customWidth="1"/>
    <col min="49" max="49" width="11.42578125" style="13" customWidth="1"/>
    <col min="50" max="50" width="11.5703125" style="13" customWidth="1"/>
    <col min="51" max="51" width="12.85546875" style="13" customWidth="1"/>
    <col min="52" max="52" width="12.140625" style="17" customWidth="1"/>
    <col min="53" max="53" width="12.140625" style="15" customWidth="1"/>
    <col min="54" max="54" width="20" style="10" customWidth="1"/>
    <col min="55" max="55" width="9.140625" style="10" customWidth="1"/>
    <col min="56" max="16384" width="9.140625" style="10"/>
  </cols>
  <sheetData>
    <row r="1" spans="1:53" ht="63.6" customHeight="1" x14ac:dyDescent="0.25">
      <c r="A1" s="18" t="s">
        <v>5</v>
      </c>
      <c r="B1" s="18" t="s">
        <v>6</v>
      </c>
      <c r="C1" s="19" t="s">
        <v>7</v>
      </c>
      <c r="D1" s="20" t="s">
        <v>1</v>
      </c>
      <c r="E1" s="20" t="s">
        <v>3</v>
      </c>
      <c r="F1" s="21" t="s">
        <v>8</v>
      </c>
      <c r="G1" s="19" t="s">
        <v>9</v>
      </c>
      <c r="H1" s="22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2" t="s">
        <v>15</v>
      </c>
      <c r="N1" s="19" t="s">
        <v>16</v>
      </c>
      <c r="O1" s="19" t="s">
        <v>17</v>
      </c>
      <c r="P1" s="22" t="s">
        <v>18</v>
      </c>
      <c r="Q1" s="23" t="s">
        <v>19</v>
      </c>
      <c r="R1" s="23" t="s">
        <v>20</v>
      </c>
      <c r="S1" s="24" t="s">
        <v>21</v>
      </c>
      <c r="T1" s="25" t="s">
        <v>22</v>
      </c>
      <c r="U1" s="26" t="s">
        <v>23</v>
      </c>
      <c r="V1" s="27" t="s">
        <v>24</v>
      </c>
      <c r="W1" s="28" t="s">
        <v>25</v>
      </c>
      <c r="X1" s="28" t="s">
        <v>26</v>
      </c>
      <c r="Y1" s="28" t="s">
        <v>27</v>
      </c>
      <c r="Z1" s="29" t="s">
        <v>28</v>
      </c>
      <c r="AA1" s="30" t="s">
        <v>29</v>
      </c>
      <c r="AB1" s="31" t="s">
        <v>30</v>
      </c>
      <c r="AC1" s="32" t="s">
        <v>31</v>
      </c>
      <c r="AD1" s="18" t="s">
        <v>32</v>
      </c>
      <c r="AE1" s="33" t="s">
        <v>33</v>
      </c>
      <c r="AF1" s="18" t="s">
        <v>34</v>
      </c>
      <c r="AG1" s="34" t="s">
        <v>35</v>
      </c>
      <c r="AH1" s="33" t="s">
        <v>36</v>
      </c>
      <c r="AI1" s="33" t="s">
        <v>37</v>
      </c>
      <c r="AJ1" s="34" t="s">
        <v>38</v>
      </c>
      <c r="AK1" s="33" t="s">
        <v>39</v>
      </c>
      <c r="AL1" s="34" t="s">
        <v>40</v>
      </c>
      <c r="AM1" s="33" t="s">
        <v>41</v>
      </c>
      <c r="AN1" s="34" t="s">
        <v>42</v>
      </c>
      <c r="AO1" s="33" t="s">
        <v>43</v>
      </c>
      <c r="AP1" s="33" t="s">
        <v>44</v>
      </c>
      <c r="AQ1" s="27" t="s">
        <v>45</v>
      </c>
      <c r="AR1" s="34" t="s">
        <v>46</v>
      </c>
      <c r="AS1" s="33" t="s">
        <v>47</v>
      </c>
      <c r="AT1" s="33" t="s">
        <v>48</v>
      </c>
      <c r="AU1" s="35" t="s">
        <v>49</v>
      </c>
      <c r="AV1" s="36" t="s">
        <v>50</v>
      </c>
      <c r="AW1" s="35" t="s">
        <v>51</v>
      </c>
      <c r="AX1" s="35" t="s">
        <v>52</v>
      </c>
      <c r="AY1" s="37" t="s">
        <v>53</v>
      </c>
      <c r="AZ1" s="38" t="s">
        <v>54</v>
      </c>
      <c r="BA1" s="30" t="s">
        <v>55</v>
      </c>
    </row>
    <row r="2" spans="1:53" ht="135" x14ac:dyDescent="0.25">
      <c r="A2" s="39">
        <v>1</v>
      </c>
      <c r="B2" s="57"/>
      <c r="C2" s="55"/>
      <c r="D2" s="40" t="s">
        <v>2</v>
      </c>
      <c r="E2" s="40"/>
      <c r="F2" s="40" t="s">
        <v>4</v>
      </c>
      <c r="G2" s="40" t="s">
        <v>0</v>
      </c>
      <c r="H2" s="40" t="s">
        <v>56</v>
      </c>
      <c r="I2" s="40" t="s">
        <v>57</v>
      </c>
      <c r="J2" s="41" t="s">
        <v>58</v>
      </c>
      <c r="K2" s="40" t="s">
        <v>59</v>
      </c>
      <c r="L2" s="40" t="s">
        <v>60</v>
      </c>
      <c r="M2" s="40" t="s">
        <v>61</v>
      </c>
      <c r="N2" s="42"/>
      <c r="O2" s="42"/>
      <c r="P2" s="40" t="s">
        <v>62</v>
      </c>
      <c r="Q2" s="43">
        <v>203</v>
      </c>
      <c r="R2" s="44">
        <v>7.65</v>
      </c>
      <c r="S2" s="45">
        <v>26.54</v>
      </c>
      <c r="T2" s="46">
        <v>26.54</v>
      </c>
      <c r="U2" s="47"/>
      <c r="V2" s="40" t="s">
        <v>63</v>
      </c>
      <c r="W2" s="48">
        <v>46</v>
      </c>
      <c r="X2" s="48">
        <v>36</v>
      </c>
      <c r="Y2" s="48">
        <v>34</v>
      </c>
      <c r="Z2" s="44">
        <v>2</v>
      </c>
      <c r="AA2" s="49">
        <v>1</v>
      </c>
      <c r="AB2" s="50">
        <f>IF(W2="","",W2*X2*Y2/1000000)</f>
        <v>5.6000000000000001E-2</v>
      </c>
      <c r="AC2" s="51">
        <f>IF(AA2="","",65/AB2*AA2)</f>
        <v>1161</v>
      </c>
      <c r="AD2" s="40">
        <v>3700</v>
      </c>
      <c r="AE2" s="52">
        <f>IF(ISERROR(AD2/AC2),"",AD2/AC2)</f>
        <v>3.19</v>
      </c>
      <c r="AF2" s="40" t="s">
        <v>64</v>
      </c>
      <c r="AG2" s="53">
        <v>0.22800000000000001</v>
      </c>
      <c r="AH2" s="52">
        <f>IF(ISERROR(T2*AG2),"",T2*AG2)</f>
        <v>6.05</v>
      </c>
      <c r="AI2" s="52">
        <f>IF(ISERROR(T2+AE2+AH2),"",T2+AE2+AH2)</f>
        <v>35.78</v>
      </c>
      <c r="AJ2" s="53">
        <v>0.06</v>
      </c>
      <c r="AK2" s="52">
        <f>IF(ISERROR(AW2*AJ2),"",AW2*AJ2)</f>
        <v>4</v>
      </c>
      <c r="AL2" s="53">
        <v>0.1</v>
      </c>
      <c r="AM2" s="52">
        <f t="shared" ref="AM2:AM7" si="0">IF(ISERROR(AW2*AL2),"",AW2*AL2)</f>
        <v>6.67</v>
      </c>
      <c r="AN2" s="53">
        <v>0.1</v>
      </c>
      <c r="AO2" s="52">
        <f>IF(ISERROR(AW2*AN2),"",AW2*AN2)</f>
        <v>6.67</v>
      </c>
      <c r="AP2" s="52">
        <f>IF((AX2-AW2)&lt;2.5,2.5-(AX2-AW2),0)</f>
        <v>0</v>
      </c>
      <c r="AQ2" s="40"/>
      <c r="AR2" s="53"/>
      <c r="AS2" s="52">
        <f>IF(ISERROR(AW2*AR2),"",AW2*AR2)</f>
        <v>0</v>
      </c>
      <c r="AT2" s="52">
        <f>IF(ISERROR(AK2+AM2+AO2+AP2+AS2),"",AK2+AM2+AO2+AP2+AS2)</f>
        <v>17.34</v>
      </c>
      <c r="AU2" s="52">
        <f>IF(ISERROR(AI2+AT2),"",AI2+AT2)</f>
        <v>53.12</v>
      </c>
      <c r="AV2" s="54">
        <f>IF(ISERROR((AW2-AU2)/AW2),"",(AW2-AU2)/AW2)</f>
        <v>0.20319999999999999</v>
      </c>
      <c r="AW2" s="52">
        <f>IF(AX2="","",AX2/1.05)</f>
        <v>66.67</v>
      </c>
      <c r="AX2" s="52">
        <f>IF(ISERROR(AY2*(1-AZ2)),"",AY2*(1-AZ2))</f>
        <v>70</v>
      </c>
      <c r="AY2" s="47">
        <v>139.99</v>
      </c>
      <c r="AZ2" s="53">
        <v>0.5</v>
      </c>
      <c r="BA2" s="49"/>
    </row>
    <row r="3" spans="1:53" ht="135" x14ac:dyDescent="0.25">
      <c r="A3" s="39">
        <v>2</v>
      </c>
      <c r="B3" s="58"/>
      <c r="C3" s="55"/>
      <c r="D3" s="40" t="s">
        <v>2</v>
      </c>
      <c r="E3" s="40"/>
      <c r="F3" s="40" t="s">
        <v>4</v>
      </c>
      <c r="G3" s="40" t="s">
        <v>0</v>
      </c>
      <c r="H3" s="40" t="s">
        <v>56</v>
      </c>
      <c r="I3" s="40" t="s">
        <v>57</v>
      </c>
      <c r="J3" s="41" t="s">
        <v>58</v>
      </c>
      <c r="K3" s="40" t="s">
        <v>59</v>
      </c>
      <c r="L3" s="40" t="s">
        <v>65</v>
      </c>
      <c r="M3" s="40" t="s">
        <v>61</v>
      </c>
      <c r="N3" s="42"/>
      <c r="O3" s="42"/>
      <c r="P3" s="40" t="s">
        <v>62</v>
      </c>
      <c r="Q3" s="43">
        <v>223.9</v>
      </c>
      <c r="R3" s="44">
        <v>7.65</v>
      </c>
      <c r="S3" s="45">
        <v>29.27</v>
      </c>
      <c r="T3" s="46">
        <v>29.27</v>
      </c>
      <c r="U3" s="47"/>
      <c r="V3" s="40" t="s">
        <v>63</v>
      </c>
      <c r="W3" s="48">
        <v>46</v>
      </c>
      <c r="X3" s="48">
        <v>36</v>
      </c>
      <c r="Y3" s="48">
        <v>34</v>
      </c>
      <c r="Z3" s="44">
        <v>2</v>
      </c>
      <c r="AA3" s="49">
        <v>1</v>
      </c>
      <c r="AB3" s="50">
        <f t="shared" ref="AB3:AB7" si="1">IF(W3="","",W3*X3*Y3/1000000)</f>
        <v>5.6000000000000001E-2</v>
      </c>
      <c r="AC3" s="51">
        <f t="shared" ref="AC3:AC7" si="2">IF(AA3="","",65/AB3*AA3)</f>
        <v>1161</v>
      </c>
      <c r="AD3" s="40">
        <v>3700</v>
      </c>
      <c r="AE3" s="52">
        <f t="shared" ref="AE3:AE7" si="3">IF(ISERROR(AD3/AC3),"",AD3/AC3)</f>
        <v>3.19</v>
      </c>
      <c r="AF3" s="40" t="s">
        <v>64</v>
      </c>
      <c r="AG3" s="53">
        <v>0.22800000000000001</v>
      </c>
      <c r="AH3" s="52">
        <f t="shared" ref="AH3:AH7" si="4">IF(ISERROR(T3*AG3),"",T3*AG3)</f>
        <v>6.67</v>
      </c>
      <c r="AI3" s="52">
        <f t="shared" ref="AI3:AI7" si="5">IF(ISERROR(T3+AE3+AH3),"",T3+AE3+AH3)</f>
        <v>39.130000000000003</v>
      </c>
      <c r="AJ3" s="53">
        <v>0.06</v>
      </c>
      <c r="AK3" s="52">
        <f t="shared" ref="AK3:AK7" si="6">IF(ISERROR(AW3*AJ3),"",AW3*AJ3)</f>
        <v>4.29</v>
      </c>
      <c r="AL3" s="53">
        <v>0.1</v>
      </c>
      <c r="AM3" s="52">
        <f t="shared" si="0"/>
        <v>7.14</v>
      </c>
      <c r="AN3" s="53">
        <v>0.1</v>
      </c>
      <c r="AO3" s="52">
        <f t="shared" ref="AO3:AO7" si="7">IF(ISERROR(AW3*AN3),"",AW3*AN3)</f>
        <v>7.14</v>
      </c>
      <c r="AP3" s="52">
        <f t="shared" ref="AP3:AP7" si="8">IF((AX3-AW3)&lt;2.5,2.5-(AX3-AW3),0)</f>
        <v>0</v>
      </c>
      <c r="AQ3" s="40"/>
      <c r="AR3" s="53"/>
      <c r="AS3" s="52">
        <f t="shared" ref="AS3:AS7" si="9">IF(ISERROR(AW3*AR3),"",AW3*AR3)</f>
        <v>0</v>
      </c>
      <c r="AT3" s="52">
        <f t="shared" ref="AT3:AT7" si="10">IF(ISERROR(AK3+AM3+AO3+AP3+AS3),"",AK3+AM3+AO3+AP3+AS3)</f>
        <v>18.57</v>
      </c>
      <c r="AU3" s="52">
        <f t="shared" ref="AU3:AU7" si="11">IF(ISERROR(AI3+AT3),"",AI3+AT3)</f>
        <v>57.7</v>
      </c>
      <c r="AV3" s="54">
        <f t="shared" ref="AV3:AV7" si="12">IF(ISERROR((AW3-AU3)/AW3),"",(AW3-AU3)/AW3)</f>
        <v>0.19220000000000001</v>
      </c>
      <c r="AW3" s="52">
        <f t="shared" ref="AW3:AW7" si="13">IF(AX3="","",AX3/1.05)</f>
        <v>71.430000000000007</v>
      </c>
      <c r="AX3" s="52">
        <f t="shared" ref="AX3:AX7" si="14">IF(ISERROR(AY3*(1-AZ3)),"",AY3*(1-AZ3))</f>
        <v>75</v>
      </c>
      <c r="AY3" s="47">
        <v>149.99</v>
      </c>
      <c r="AZ3" s="53">
        <v>0.5</v>
      </c>
      <c r="BA3" s="49"/>
    </row>
    <row r="4" spans="1:53" ht="135" x14ac:dyDescent="0.25">
      <c r="A4" s="39">
        <v>3</v>
      </c>
      <c r="B4" s="59"/>
      <c r="C4" s="55"/>
      <c r="D4" s="40" t="s">
        <v>2</v>
      </c>
      <c r="E4" s="40"/>
      <c r="F4" s="40" t="s">
        <v>4</v>
      </c>
      <c r="G4" s="40" t="s">
        <v>0</v>
      </c>
      <c r="H4" s="40" t="s">
        <v>56</v>
      </c>
      <c r="I4" s="40" t="s">
        <v>57</v>
      </c>
      <c r="J4" s="41" t="s">
        <v>58</v>
      </c>
      <c r="K4" s="40" t="s">
        <v>59</v>
      </c>
      <c r="L4" s="40" t="s">
        <v>66</v>
      </c>
      <c r="M4" s="40" t="s">
        <v>61</v>
      </c>
      <c r="N4" s="42"/>
      <c r="O4" s="42"/>
      <c r="P4" s="40" t="s">
        <v>62</v>
      </c>
      <c r="Q4" s="43">
        <v>228</v>
      </c>
      <c r="R4" s="44">
        <v>7.65</v>
      </c>
      <c r="S4" s="45">
        <v>29.8</v>
      </c>
      <c r="T4" s="46">
        <v>29.8</v>
      </c>
      <c r="U4" s="47"/>
      <c r="V4" s="40" t="s">
        <v>63</v>
      </c>
      <c r="W4" s="48">
        <v>46</v>
      </c>
      <c r="X4" s="48">
        <v>36</v>
      </c>
      <c r="Y4" s="48">
        <v>34</v>
      </c>
      <c r="Z4" s="44">
        <v>2</v>
      </c>
      <c r="AA4" s="49">
        <v>1</v>
      </c>
      <c r="AB4" s="50">
        <f t="shared" si="1"/>
        <v>5.6000000000000001E-2</v>
      </c>
      <c r="AC4" s="51">
        <f t="shared" si="2"/>
        <v>1161</v>
      </c>
      <c r="AD4" s="40">
        <v>3700</v>
      </c>
      <c r="AE4" s="52">
        <f t="shared" si="3"/>
        <v>3.19</v>
      </c>
      <c r="AF4" s="40" t="s">
        <v>64</v>
      </c>
      <c r="AG4" s="53">
        <v>0.22800000000000001</v>
      </c>
      <c r="AH4" s="52">
        <f t="shared" si="4"/>
        <v>6.79</v>
      </c>
      <c r="AI4" s="52">
        <f t="shared" si="5"/>
        <v>39.78</v>
      </c>
      <c r="AJ4" s="53">
        <v>0.06</v>
      </c>
      <c r="AK4" s="52">
        <f t="shared" si="6"/>
        <v>4.43</v>
      </c>
      <c r="AL4" s="53">
        <v>0.1</v>
      </c>
      <c r="AM4" s="52">
        <f t="shared" si="0"/>
        <v>7.38</v>
      </c>
      <c r="AN4" s="53">
        <v>0.1</v>
      </c>
      <c r="AO4" s="52">
        <f t="shared" si="7"/>
        <v>7.38</v>
      </c>
      <c r="AP4" s="52">
        <f t="shared" si="8"/>
        <v>0</v>
      </c>
      <c r="AQ4" s="40"/>
      <c r="AR4" s="53"/>
      <c r="AS4" s="52">
        <f t="shared" si="9"/>
        <v>0</v>
      </c>
      <c r="AT4" s="52">
        <f t="shared" si="10"/>
        <v>19.190000000000001</v>
      </c>
      <c r="AU4" s="52">
        <f t="shared" si="11"/>
        <v>58.97</v>
      </c>
      <c r="AV4" s="54">
        <f t="shared" si="12"/>
        <v>0.2011</v>
      </c>
      <c r="AW4" s="52">
        <f t="shared" si="13"/>
        <v>73.81</v>
      </c>
      <c r="AX4" s="52">
        <f t="shared" si="14"/>
        <v>77.5</v>
      </c>
      <c r="AY4" s="47">
        <v>154.99</v>
      </c>
      <c r="AZ4" s="53">
        <v>0.5</v>
      </c>
      <c r="BA4" s="49"/>
    </row>
    <row r="5" spans="1:53" ht="135" x14ac:dyDescent="0.25">
      <c r="A5" s="39">
        <v>4</v>
      </c>
      <c r="B5" s="57"/>
      <c r="C5" s="55"/>
      <c r="D5" s="40" t="s">
        <v>2</v>
      </c>
      <c r="E5" s="40"/>
      <c r="F5" s="40" t="s">
        <v>4</v>
      </c>
      <c r="G5" s="40" t="s">
        <v>0</v>
      </c>
      <c r="H5" s="40" t="s">
        <v>56</v>
      </c>
      <c r="I5" s="40" t="s">
        <v>57</v>
      </c>
      <c r="J5" s="41" t="s">
        <v>58</v>
      </c>
      <c r="K5" s="56" t="s">
        <v>59</v>
      </c>
      <c r="L5" s="40" t="s">
        <v>60</v>
      </c>
      <c r="M5" s="40" t="s">
        <v>67</v>
      </c>
      <c r="N5" s="42"/>
      <c r="O5" s="42"/>
      <c r="P5" s="40" t="s">
        <v>62</v>
      </c>
      <c r="Q5" s="43">
        <v>203</v>
      </c>
      <c r="R5" s="44">
        <v>7.65</v>
      </c>
      <c r="S5" s="45">
        <v>26.54</v>
      </c>
      <c r="T5" s="46">
        <v>26.54</v>
      </c>
      <c r="U5" s="47"/>
      <c r="V5" s="40" t="s">
        <v>63</v>
      </c>
      <c r="W5" s="48">
        <v>46</v>
      </c>
      <c r="X5" s="48">
        <v>36</v>
      </c>
      <c r="Y5" s="48">
        <v>28</v>
      </c>
      <c r="Z5" s="44">
        <v>2</v>
      </c>
      <c r="AA5" s="49">
        <v>1</v>
      </c>
      <c r="AB5" s="50">
        <f t="shared" si="1"/>
        <v>4.5999999999999999E-2</v>
      </c>
      <c r="AC5" s="51">
        <f t="shared" si="2"/>
        <v>1413</v>
      </c>
      <c r="AD5" s="40">
        <v>3700</v>
      </c>
      <c r="AE5" s="52">
        <f t="shared" si="3"/>
        <v>2.62</v>
      </c>
      <c r="AF5" s="40" t="s">
        <v>64</v>
      </c>
      <c r="AG5" s="53">
        <v>0.22800000000000001</v>
      </c>
      <c r="AH5" s="52">
        <f t="shared" si="4"/>
        <v>6.05</v>
      </c>
      <c r="AI5" s="52">
        <f t="shared" si="5"/>
        <v>35.21</v>
      </c>
      <c r="AJ5" s="53">
        <v>0.06</v>
      </c>
      <c r="AK5" s="52">
        <f t="shared" si="6"/>
        <v>4</v>
      </c>
      <c r="AL5" s="53">
        <v>0.1</v>
      </c>
      <c r="AM5" s="52">
        <f t="shared" si="0"/>
        <v>6.67</v>
      </c>
      <c r="AN5" s="53">
        <v>0.1</v>
      </c>
      <c r="AO5" s="52">
        <f t="shared" si="7"/>
        <v>6.67</v>
      </c>
      <c r="AP5" s="52">
        <f t="shared" si="8"/>
        <v>0</v>
      </c>
      <c r="AQ5" s="40"/>
      <c r="AR5" s="53"/>
      <c r="AS5" s="52">
        <f t="shared" si="9"/>
        <v>0</v>
      </c>
      <c r="AT5" s="52">
        <f t="shared" si="10"/>
        <v>17.34</v>
      </c>
      <c r="AU5" s="52">
        <f t="shared" si="11"/>
        <v>52.55</v>
      </c>
      <c r="AV5" s="54">
        <f t="shared" si="12"/>
        <v>0.21179999999999999</v>
      </c>
      <c r="AW5" s="52">
        <f t="shared" si="13"/>
        <v>66.67</v>
      </c>
      <c r="AX5" s="52">
        <f t="shared" si="14"/>
        <v>70</v>
      </c>
      <c r="AY5" s="47">
        <v>139.99</v>
      </c>
      <c r="AZ5" s="53">
        <v>0.5</v>
      </c>
      <c r="BA5" s="49"/>
    </row>
    <row r="6" spans="1:53" ht="135" x14ac:dyDescent="0.25">
      <c r="A6" s="39">
        <v>5</v>
      </c>
      <c r="B6" s="58"/>
      <c r="C6" s="55"/>
      <c r="D6" s="40" t="s">
        <v>2</v>
      </c>
      <c r="E6" s="40"/>
      <c r="F6" s="40" t="s">
        <v>4</v>
      </c>
      <c r="G6" s="40" t="s">
        <v>0</v>
      </c>
      <c r="H6" s="40" t="s">
        <v>56</v>
      </c>
      <c r="I6" s="40" t="s">
        <v>57</v>
      </c>
      <c r="J6" s="41" t="s">
        <v>58</v>
      </c>
      <c r="K6" s="56" t="s">
        <v>59</v>
      </c>
      <c r="L6" s="40" t="s">
        <v>65</v>
      </c>
      <c r="M6" s="40" t="s">
        <v>67</v>
      </c>
      <c r="N6" s="42"/>
      <c r="O6" s="42"/>
      <c r="P6" s="40" t="s">
        <v>62</v>
      </c>
      <c r="Q6" s="43">
        <v>223.9</v>
      </c>
      <c r="R6" s="44">
        <v>7.65</v>
      </c>
      <c r="S6" s="45">
        <v>29.27</v>
      </c>
      <c r="T6" s="46">
        <v>29.27</v>
      </c>
      <c r="U6" s="47"/>
      <c r="V6" s="40" t="s">
        <v>63</v>
      </c>
      <c r="W6" s="48">
        <v>46</v>
      </c>
      <c r="X6" s="48">
        <v>36</v>
      </c>
      <c r="Y6" s="48">
        <v>28</v>
      </c>
      <c r="Z6" s="44">
        <v>2</v>
      </c>
      <c r="AA6" s="49">
        <v>1</v>
      </c>
      <c r="AB6" s="50">
        <f t="shared" si="1"/>
        <v>4.5999999999999999E-2</v>
      </c>
      <c r="AC6" s="51">
        <f t="shared" si="2"/>
        <v>1413</v>
      </c>
      <c r="AD6" s="40">
        <v>3700</v>
      </c>
      <c r="AE6" s="52">
        <f t="shared" si="3"/>
        <v>2.62</v>
      </c>
      <c r="AF6" s="40" t="s">
        <v>64</v>
      </c>
      <c r="AG6" s="53">
        <v>0.22800000000000001</v>
      </c>
      <c r="AH6" s="52">
        <f t="shared" si="4"/>
        <v>6.67</v>
      </c>
      <c r="AI6" s="52">
        <f t="shared" si="5"/>
        <v>38.56</v>
      </c>
      <c r="AJ6" s="53">
        <v>0.06</v>
      </c>
      <c r="AK6" s="52">
        <f t="shared" si="6"/>
        <v>4.29</v>
      </c>
      <c r="AL6" s="53">
        <v>0.1</v>
      </c>
      <c r="AM6" s="52">
        <f t="shared" si="0"/>
        <v>7.14</v>
      </c>
      <c r="AN6" s="53">
        <v>0.1</v>
      </c>
      <c r="AO6" s="52">
        <f t="shared" si="7"/>
        <v>7.14</v>
      </c>
      <c r="AP6" s="52">
        <f t="shared" si="8"/>
        <v>0</v>
      </c>
      <c r="AQ6" s="40"/>
      <c r="AR6" s="53"/>
      <c r="AS6" s="52">
        <f t="shared" si="9"/>
        <v>0</v>
      </c>
      <c r="AT6" s="52">
        <f t="shared" si="10"/>
        <v>18.57</v>
      </c>
      <c r="AU6" s="52">
        <f t="shared" si="11"/>
        <v>57.13</v>
      </c>
      <c r="AV6" s="54">
        <f t="shared" si="12"/>
        <v>0.20019999999999999</v>
      </c>
      <c r="AW6" s="52">
        <f t="shared" si="13"/>
        <v>71.430000000000007</v>
      </c>
      <c r="AX6" s="52">
        <f t="shared" si="14"/>
        <v>75</v>
      </c>
      <c r="AY6" s="47">
        <v>149.99</v>
      </c>
      <c r="AZ6" s="53">
        <v>0.5</v>
      </c>
      <c r="BA6" s="49"/>
    </row>
    <row r="7" spans="1:53" ht="135" x14ac:dyDescent="0.25">
      <c r="A7" s="39">
        <v>6</v>
      </c>
      <c r="B7" s="59"/>
      <c r="C7" s="55"/>
      <c r="D7" s="40" t="s">
        <v>2</v>
      </c>
      <c r="E7" s="40"/>
      <c r="F7" s="40" t="s">
        <v>4</v>
      </c>
      <c r="G7" s="40" t="s">
        <v>0</v>
      </c>
      <c r="H7" s="40" t="s">
        <v>56</v>
      </c>
      <c r="I7" s="40" t="s">
        <v>57</v>
      </c>
      <c r="J7" s="41" t="s">
        <v>58</v>
      </c>
      <c r="K7" s="56" t="s">
        <v>59</v>
      </c>
      <c r="L7" s="40" t="s">
        <v>66</v>
      </c>
      <c r="M7" s="40" t="s">
        <v>67</v>
      </c>
      <c r="N7" s="42"/>
      <c r="O7" s="42"/>
      <c r="P7" s="40" t="s">
        <v>62</v>
      </c>
      <c r="Q7" s="43">
        <v>228</v>
      </c>
      <c r="R7" s="44">
        <v>7.65</v>
      </c>
      <c r="S7" s="45">
        <v>29.8</v>
      </c>
      <c r="T7" s="46">
        <v>29.8</v>
      </c>
      <c r="U7" s="47"/>
      <c r="V7" s="40" t="s">
        <v>63</v>
      </c>
      <c r="W7" s="48">
        <v>46</v>
      </c>
      <c r="X7" s="48">
        <v>36</v>
      </c>
      <c r="Y7" s="48">
        <v>28</v>
      </c>
      <c r="Z7" s="44">
        <v>2</v>
      </c>
      <c r="AA7" s="49">
        <v>1</v>
      </c>
      <c r="AB7" s="50">
        <f t="shared" si="1"/>
        <v>4.5999999999999999E-2</v>
      </c>
      <c r="AC7" s="51">
        <f t="shared" si="2"/>
        <v>1413</v>
      </c>
      <c r="AD7" s="40">
        <v>3700</v>
      </c>
      <c r="AE7" s="52">
        <f t="shared" si="3"/>
        <v>2.62</v>
      </c>
      <c r="AF7" s="40" t="s">
        <v>64</v>
      </c>
      <c r="AG7" s="53">
        <v>0.22800000000000001</v>
      </c>
      <c r="AH7" s="52">
        <f t="shared" si="4"/>
        <v>6.79</v>
      </c>
      <c r="AI7" s="52">
        <f t="shared" si="5"/>
        <v>39.21</v>
      </c>
      <c r="AJ7" s="53">
        <v>0.06</v>
      </c>
      <c r="AK7" s="52">
        <f t="shared" si="6"/>
        <v>4.43</v>
      </c>
      <c r="AL7" s="53">
        <v>0.1</v>
      </c>
      <c r="AM7" s="52">
        <f t="shared" si="0"/>
        <v>7.38</v>
      </c>
      <c r="AN7" s="53">
        <v>0.1</v>
      </c>
      <c r="AO7" s="52">
        <f t="shared" si="7"/>
        <v>7.38</v>
      </c>
      <c r="AP7" s="52">
        <f t="shared" si="8"/>
        <v>0</v>
      </c>
      <c r="AQ7" s="40"/>
      <c r="AR7" s="53"/>
      <c r="AS7" s="52">
        <f t="shared" si="9"/>
        <v>0</v>
      </c>
      <c r="AT7" s="52">
        <f t="shared" si="10"/>
        <v>19.190000000000001</v>
      </c>
      <c r="AU7" s="52">
        <f t="shared" si="11"/>
        <v>58.4</v>
      </c>
      <c r="AV7" s="54">
        <f t="shared" si="12"/>
        <v>0.20880000000000001</v>
      </c>
      <c r="AW7" s="52">
        <f t="shared" si="13"/>
        <v>73.81</v>
      </c>
      <c r="AX7" s="52">
        <f t="shared" si="14"/>
        <v>77.5</v>
      </c>
      <c r="AY7" s="47">
        <v>154.99</v>
      </c>
      <c r="AZ7" s="53">
        <v>0.5</v>
      </c>
      <c r="BA7" s="49"/>
    </row>
  </sheetData>
  <sheetProtection insertRows="0" deleteRows="0" sort="0"/>
  <protectedRanges>
    <protectedRange sqref="L8:BA255 A8:J255 L2:BA2 A5:H7 M3:U3 L3:L4 M4:Q7 S4:U7 AG3 V3:AF7 AH3:BA7 A2:J2 J3 A3:I4" name="Range1"/>
    <protectedRange sqref="K2:K253" name="Range1_1"/>
    <protectedRange sqref="I5:I7" name="Range1_2"/>
  </protectedRanges>
  <mergeCells count="2">
    <mergeCell ref="B2:B4"/>
    <mergeCell ref="B5:B7"/>
  </mergeCell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5"/>
  <sheetViews>
    <sheetView workbookViewId="0">
      <selection activeCell="I9" sqref="I9"/>
    </sheetView>
  </sheetViews>
  <sheetFormatPr defaultColWidth="9" defaultRowHeight="15" x14ac:dyDescent="0.25"/>
  <cols>
    <col min="3" max="3" width="19.42578125" customWidth="1"/>
  </cols>
  <sheetData>
    <row r="5" spans="1:11" s="1" customFormat="1" ht="130.5" customHeight="1" x14ac:dyDescent="0.2">
      <c r="A5" s="2">
        <v>4</v>
      </c>
      <c r="B5" s="3" t="s">
        <v>68</v>
      </c>
      <c r="C5" s="4"/>
      <c r="D5" s="5" t="s">
        <v>69</v>
      </c>
      <c r="E5" s="6" t="s">
        <v>70</v>
      </c>
      <c r="F5" s="7" t="s">
        <v>71</v>
      </c>
      <c r="G5" s="8" t="s">
        <v>72</v>
      </c>
      <c r="H5" s="5" t="s">
        <v>73</v>
      </c>
      <c r="I5" s="5">
        <v>20.2</v>
      </c>
      <c r="J5" s="5">
        <v>22.8</v>
      </c>
      <c r="K5" s="5">
        <v>22.8</v>
      </c>
    </row>
  </sheetData>
  <phoneticPr fontId="1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2">
    <comment s:ref="V3" rgbClr="102E4E"/>
    <comment s:ref="AE3" rgbClr="102E4E"/>
    <comment s:ref="AF3" rgbClr="102E4E"/>
    <comment s:ref="AH3" rgbClr="102E4E"/>
    <comment s:ref="AK3" rgbClr="102E4E"/>
    <comment s:ref="AL3" rgbClr="102E4E"/>
    <comment s:ref="AN3" rgbClr="102E4E"/>
    <comment s:ref="AP3" rgbClr="102E4E"/>
    <comment s:ref="AR3" rgbClr="102E4E"/>
    <comment s:ref="AS3" rgbClr="102E4E"/>
    <comment s:ref="AV3" rgbClr="102E4E"/>
    <comment s:ref="AW3" rgbClr="102E4E"/>
    <comment s:ref="AX3" rgbClr="102E4E"/>
    <comment s:ref="AY3" rgbClr="102E4E"/>
    <comment s:ref="AZ3" rgbClr="102E4E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4" master="" otherUserPermission="visible"/>
  <rangeList sheetStid="11" master="" otherUserPermission="visible"/>
  <rangeList sheetStid="3" master="" otherUserPermission="visible"/>
  <rangeList sheetStid="10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Omni</vt:lpstr>
      <vt:lpstr>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2025-03-09T10:28:00Z</dcterms:created>
  <dcterms:modified xsi:type="dcterms:W3CDTF">2026-05-09T08:51:25Z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