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richData/richValueRel.xml" ContentType="application/vnd.ms-excel.richvaluerel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8_{2F9E9A6D-9D57-4EC6-95C1-FFF774689523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Item" sheetId="2" r:id="rId1"/>
  </sheets>
  <externalReferences>
    <externalReference r:id="rId2"/>
    <externalReference r:id="rId3"/>
  </externalReferences>
  <definedNames>
    <definedName name="CATEGORY">[1]Sheet1!$DW$2:$DW$3</definedName>
    <definedName name="colour">[1]Sheet1!$EH$2:$EH$3</definedName>
    <definedName name="foam">[1]Sheet1!$EC$2:$EC$3</definedName>
    <definedName name="KD">[1]Sheet1!$DS$2</definedName>
    <definedName name="M">[1]Sheet1!$EA$2:$EA$3</definedName>
    <definedName name="PACK">[1]Sheet1!$EE$2:$EE$3</definedName>
    <definedName name="PORT_IFF">[2]a!$A$10:$B$35</definedName>
    <definedName name="POtype">#REF!</definedName>
    <definedName name="UNIT">[1]Sheet1!$EF$2:$EF$3</definedName>
    <definedName name="wood">[1]Sheet1!$EG$2:$EG$3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AX3" i="2" l="1"/>
  <c r="AW3" i="2"/>
  <c r="AB3" i="2"/>
  <c r="AC3" i="2" s="1"/>
  <c r="AE3" i="2" s="1"/>
  <c r="AH3" i="2"/>
  <c r="AX2" i="2"/>
  <c r="AW2" i="2"/>
  <c r="AO2" i="2"/>
  <c r="AK2" i="2"/>
  <c r="AB2" i="2"/>
  <c r="AC2" i="2" s="1"/>
  <c r="AE2" i="2" s="1"/>
  <c r="AH2" i="2"/>
  <c r="AP3" i="2" l="1"/>
  <c r="AS3" i="2"/>
  <c r="AO3" i="2"/>
  <c r="AP2" i="2"/>
  <c r="AS2" i="2"/>
  <c r="AI3" i="2"/>
  <c r="AI2" i="2"/>
  <c r="AK3" i="2"/>
  <c r="AM2" i="2"/>
  <c r="AM3" i="2"/>
  <c r="AT2" i="2" l="1"/>
  <c r="AU2" i="2"/>
  <c r="AV2" i="2" s="1"/>
  <c r="AT3" i="2"/>
  <c r="AU3" i="2" s="1"/>
  <c r="AV3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Unknown Author</author>
  </authors>
  <commentList>
    <comment ref="S1" authorId="0" shapeId="0" xr:uid="{00000000-0006-0000-0100-000001000000}">
      <text>
        <r>
          <rPr>
            <sz val="10"/>
            <rFont val="Arial"/>
            <family val="2"/>
          </rPr>
          <t>[China RMB Cost]/[Exchange Rate]</t>
        </r>
      </text>
    </comment>
    <comment ref="AB1" authorId="0" shapeId="0" xr:uid="{00000000-0006-0000-0100-000002000000}">
      <text>
        <r>
          <rPr>
            <sz val="10"/>
            <rFont val="Arial"/>
            <family val="2"/>
          </rPr>
          <t>[Carton Size L (cm)]*[Carton Size W (cm)]*[Carton Size H (cm)]/1000000</t>
        </r>
      </text>
    </comment>
    <comment ref="AC1" authorId="0" shapeId="0" xr:uid="{00000000-0006-0000-0100-000003000000}">
      <text>
        <r>
          <rPr>
            <sz val="10"/>
            <rFont val="Arial"/>
            <family val="2"/>
          </rPr>
          <t>65/[Cubic Meter per Carton]*[Case Pack]</t>
        </r>
      </text>
    </comment>
    <comment ref="AE1" authorId="0" shapeId="0" xr:uid="{00000000-0006-0000-0100-000004000000}">
      <text>
        <r>
          <rPr>
            <sz val="10"/>
            <rFont val="Arial"/>
            <family val="2"/>
          </rPr>
          <t>[40ft Container Freight]/[Total Units per 40ft Container]</t>
        </r>
      </text>
    </comment>
    <comment ref="AH1" authorId="0" shapeId="0" xr:uid="{00000000-0006-0000-0100-000005000000}">
      <text>
        <r>
          <rPr>
            <sz val="10"/>
            <rFont val="Arial"/>
            <family val="2"/>
          </rPr>
          <t>[FOB Cost $ (Value)]*[Duty Rate]</t>
        </r>
      </text>
    </comment>
    <comment ref="AI1" authorId="0" shapeId="0" xr:uid="{00000000-0006-0000-0100-000006000000}">
      <text>
        <r>
          <rPr>
            <sz val="10"/>
            <rFont val="Arial"/>
            <family val="2"/>
          </rPr>
          <t>[FOB Cost $ (Value)]+[Ocean Freight per Item $]+[Duty per Item $]</t>
        </r>
      </text>
    </comment>
    <comment ref="AK1" authorId="0" shapeId="0" xr:uid="{00000000-0006-0000-0100-000007000000}">
      <text>
        <r>
          <rPr>
            <sz val="10"/>
            <rFont val="Arial"/>
            <family val="2"/>
          </rPr>
          <t>[JLA FOB CA/GA Price Quote (Formula)]*[DA %]</t>
        </r>
      </text>
    </comment>
    <comment ref="AM1" authorId="0" shapeId="0" xr:uid="{00000000-0006-0000-0100-000008000000}">
      <text>
        <r>
          <rPr>
            <sz val="10"/>
            <rFont val="Arial"/>
            <family val="2"/>
          </rPr>
          <t>[JLA FOB CA/GA Price Quote (Formula)]*[General Load %]</t>
        </r>
      </text>
    </comment>
    <comment ref="AO1" authorId="0" shapeId="0" xr:uid="{00000000-0006-0000-0100-000009000000}">
      <text>
        <r>
          <rPr>
            <sz val="10"/>
            <rFont val="Arial"/>
            <family val="2"/>
          </rPr>
          <t>[JLA FOB CA/GA Price Quote (Formula)]*[Warehouse Charge %]</t>
        </r>
      </text>
    </comment>
    <comment ref="AP1" authorId="0" shapeId="0" xr:uid="{00000000-0006-0000-0100-00000A000000}">
      <text>
        <r>
          <rPr>
            <sz val="10"/>
            <rFont val="Arial"/>
            <family val="2"/>
          </rPr>
          <t>IF(([DSV Cost]-[JLA FOB CA/GA Price Quote (Formula)])&lt;2.5,2.5-([DSV Cost]-[JLA FOB CA/GA Price Quote (Formula)]),0)</t>
        </r>
      </text>
    </comment>
    <comment ref="AS1" authorId="0" shapeId="0" xr:uid="{00000000-0006-0000-0100-00000B000000}">
      <text>
        <r>
          <rPr>
            <sz val="10"/>
            <rFont val="Arial"/>
            <family val="2"/>
          </rPr>
          <t>[JLA FOB CA/GA Price Quote (Formula)]*[Load 1 %]</t>
        </r>
      </text>
    </comment>
    <comment ref="AT1" authorId="0" shapeId="0" xr:uid="{00000000-0006-0000-0100-00000C000000}">
      <text>
        <r>
          <rPr>
            <sz val="10"/>
            <rFont val="Arial"/>
            <family val="2"/>
          </rPr>
          <t>[DA $]+[General Load $]+[Warehouse Charge $]+[Dropship Charge]+[Load 1 $]</t>
        </r>
      </text>
    </comment>
    <comment ref="AU1" authorId="0" shapeId="0" xr:uid="{00000000-0006-0000-0100-00000D000000}">
      <text>
        <r>
          <rPr>
            <sz val="10"/>
            <rFont val="Arial"/>
            <family val="2"/>
          </rPr>
          <t>[LDP Cost $]+[Total Load $]</t>
        </r>
      </text>
    </comment>
    <comment ref="AV1" authorId="0" shapeId="0" xr:uid="{00000000-0006-0000-0100-00000E000000}">
      <text>
        <r>
          <rPr>
            <sz val="10"/>
            <rFont val="Arial"/>
            <family val="2"/>
          </rPr>
          <t>([JLA FOB CA/GA Price Quote (Formula)]-[LDP Cost with Load $])/[JLA FOB CA/GA Price Quote (Formula)]</t>
        </r>
      </text>
    </comment>
    <comment ref="AW1" authorId="0" shapeId="0" xr:uid="{00000000-0006-0000-0100-00000F000000}">
      <text>
        <r>
          <rPr>
            <sz val="10"/>
            <rFont val="Arial"/>
            <family val="2"/>
          </rPr>
          <t>[DSV Cost]/1.05</t>
        </r>
      </text>
    </comment>
    <comment ref="AX1" authorId="0" shapeId="0" xr:uid="{00000000-0006-0000-0100-000010000000}">
      <text>
        <r>
          <rPr>
            <sz val="10"/>
            <rFont val="Arial"/>
            <family val="2"/>
          </rPr>
          <t>[Suggested Retail Price]*(1-[Retailer Markup])</t>
        </r>
      </text>
    </comment>
  </commentList>
</comments>
</file>

<file path=xl/sharedStrings.xml><?xml version="1.0" encoding="utf-8"?>
<sst xmlns="http://schemas.openxmlformats.org/spreadsheetml/2006/main" count="77" uniqueCount="69">
  <si>
    <t>Hyde</t>
  </si>
  <si>
    <t>Brand</t>
  </si>
  <si>
    <t>Madison Park Signature</t>
  </si>
  <si>
    <t>Licensor</t>
  </si>
  <si>
    <t>COMFORTER (SET)</t>
  </si>
  <si>
    <t>Line No.</t>
  </si>
  <si>
    <t>Photo</t>
  </si>
  <si>
    <t>VIN/Art No.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</si>
  <si>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</si>
  <si>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</si>
  <si>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</si>
  <si>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</si>
  <si>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</si>
  <si>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</si>
  <si>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</si>
  <si>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</si>
  <si>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Item No.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</si>
  <si>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</si>
  <si>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</si>
  <si>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</si>
  <si>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</si>
  <si>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</si>
  <si>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</si>
  <si>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</si>
  <si>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</si>
  <si>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</si>
  <si>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</si>
  <si>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</si>
  <si>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</si>
  <si>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</si>
  <si>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</si>
  <si>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</si>
  <si>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</si>
  <si>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</si>
  <si>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</si>
  <si>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</si>
  <si>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</si>
  <si>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</si>
  <si>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</si>
  <si>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</si>
  <si>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</si>
  <si>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</si>
  <si>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</si>
  <si>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</si>
  <si>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Dropship Charge</t>
  </si>
  <si>
    <t>Load 1</t>
  </si>
  <si>
    <t>Load 1 %</t>
  </si>
  <si>
    <t>Load 1 $</t>
  </si>
  <si>
    <t>Total Load $</t>
  </si>
  <si>
    <t>LDP Cost with Load $</t>
  </si>
  <si>
    <t>JLA LDP MU%</t>
  </si>
  <si>
    <t>JLA FOB CA/GA Price Quote (Formula)</t>
  </si>
  <si>
    <t>JLA price with drop ship charges</t>
  </si>
  <si>
    <t>Suggested Retail Price</t>
  </si>
  <si>
    <t>Initial Markup</t>
  </si>
  <si>
    <t>Initial Rollout Forecast</t>
  </si>
  <si>
    <t>Hyde 8 pieces Comforter Set</t>
  </si>
  <si>
    <t>100% Polyester</t>
  </si>
  <si>
    <t>Full/Queen
1 Comforter 92"Wx96"L
2 Sham 20"Wx26"L+2"(2)
2 Euro Sham 26"Wx26"L+1.5"(2)
1 Deco Pillow 20"Wx20"L
1 Deco Pillow 18"Wx18"L
1 Deco Pillow D7"x20"L</t>
  </si>
  <si>
    <t>Multi</t>
  </si>
  <si>
    <t>Piece</t>
  </si>
  <si>
    <t>Hyde 9 pieces Comforter Set</t>
  </si>
  <si>
    <t>King
1 Comforter 110"Wx96"L
2 Sham 20"Wx36"L+2"(2)
3 Euro Sham 26"Wx26"L+1.5"(3)
1 Deco Pillow 20"Wx20"L
1 Deco Pillow 18"Wx18"L
1 Deco Pillow D7"x20"L</t>
  </si>
  <si>
    <t>Comforter TOB: poly jacquard with poly velvet fringe around. Back: 95gsm MF solid. Filling: 300gsm poly fill.
Euro: poly velvet with ribbon and rivet on face.
20" Square: 100% polyester solid jacquard with corded embroidery on face
18" square : 100% polyester solid jacquard with embroidery on face
7x20" neckroll: 100% polyester velvet 
All pillows with polyfill, hidden zipper</t>
  </si>
  <si>
    <t>Partial compressed</t>
  </si>
  <si>
    <t>9404.40.9022</t>
  </si>
  <si>
    <t>100% Polyester</t>
    <phoneticPr fontId="10" type="noConversion"/>
  </si>
  <si>
    <t>Hyde 100% Polyester Jacquard Comforter 8 pieces set</t>
    <phoneticPr fontId="10" type="noConversion"/>
  </si>
  <si>
    <t>Hyde 100% Polyester Jacquard Comforter 9 pieces set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</si>
</sst>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_(\$* #,##0.00_);_(\$* \(#,##0.00\);_(\$* \-??_);_(@_)"/>
    <numFmt numFmtId="177" formatCode="[$￥-804]#,##0.00;[Red][$￥-804]#,##0.00"/>
    <numFmt numFmtId="178" formatCode="\$#,##0.00"/>
    <numFmt numFmtId="179" formatCode="[$¥-478]#,##0.00"/>
    <numFmt numFmtId="180" formatCode="0.0"/>
    <numFmt numFmtId="181" formatCode="0.000"/>
    <numFmt numFmtId="182" formatCode="0.0000%"/>
  </numFmts>
  <fonts count="11" x14ac:knownFonts="1">
    <font>
      <sz val="11"/>
      <name val="Calibri"/>
      <charset val="1"/>
    </font>
    <font>
      <sz val="11"/>
      <name val="Calibri"/>
      <family val="2"/>
      <charset val="1"/>
    </font>
    <font>
      <sz val="10"/>
      <name val="Arial"/>
      <family val="2"/>
      <charset val="1"/>
    </font>
    <font>
      <sz val="11"/>
      <color theme="1"/>
      <name val="Aptos Narrow"/>
      <family val="2"/>
      <charset val="1"/>
    </font>
    <font>
      <sz val="11"/>
      <color theme="1"/>
      <name val="Aptos Narrow"/>
      <family val="2"/>
      <charset val="134"/>
    </font>
    <font>
      <sz val="10"/>
      <name val="Arial"/>
      <family val="2"/>
    </font>
    <font>
      <sz val="11"/>
      <color rgb="FFFF0000"/>
      <name val="Calibri"/>
      <family val="2"/>
      <charset val="1"/>
    </font>
    <font>
      <b/>
      <sz val="11"/>
      <name val="Calibri"/>
      <family val="2"/>
      <charset val="1"/>
    </font>
    <font>
      <b/>
      <i/>
      <sz val="11"/>
      <name val="Calibri"/>
      <family val="2"/>
      <charset val="1"/>
    </font>
    <font>
      <b/>
      <sz val="10"/>
      <color rgb="FF0000FF"/>
      <name val="Arial"/>
      <family val="2"/>
      <charset val="1"/>
    </font>
    <font>
      <sz val="9"/>
      <name val="宋体"/>
      <family val="3"/>
      <charset val="134"/>
    </font>
  </fonts>
  <fills count="8">
    <fill>
      <patternFill patternType="none"/>
    </fill>
    <fill>
      <patternFill patternType="gray125"/>
    </fill>
    <fill>
      <patternFill patternType="solid">
        <fgColor theme="2"/>
        <bgColor rgb="FFFBE3D6"/>
      </patternFill>
    </fill>
    <fill>
      <patternFill patternType="solid">
        <fgColor theme="5" tint="0.79979857783745845"/>
        <bgColor rgb="FFE8E8E8"/>
      </patternFill>
    </fill>
    <fill>
      <patternFill patternType="solid">
        <fgColor rgb="FF92D050"/>
        <bgColor rgb="FF84E291"/>
      </patternFill>
    </fill>
    <fill>
      <patternFill patternType="solid">
        <fgColor rgb="FFFFFFCC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5" tint="0.59978026673177287"/>
        <bgColor rgb="FFFFC7CE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1">
    <xf numFmtId="0" fontId="0" fillId="0" borderId="0"/>
    <xf numFmtId="176" fontId="1" fillId="0" borderId="0"/>
    <xf numFmtId="176" fontId="2" fillId="0" borderId="0"/>
    <xf numFmtId="0" fontId="1" fillId="0" borderId="0"/>
    <xf numFmtId="0" fontId="2" fillId="0" borderId="0"/>
    <xf numFmtId="0" fontId="3" fillId="0" borderId="0"/>
    <xf numFmtId="9" fontId="1" fillId="0" borderId="0"/>
    <xf numFmtId="0" fontId="2" fillId="0" borderId="0"/>
    <xf numFmtId="0" fontId="4" fillId="0" borderId="0">
      <alignment vertical="center"/>
    </xf>
    <xf numFmtId="177" fontId="4" fillId="0" borderId="0">
      <alignment vertical="center"/>
    </xf>
    <xf numFmtId="0" fontId="2" fillId="0" borderId="0"/>
  </cellStyleXfs>
  <cellXfs count="49">
    <xf numFmtId="0" fontId="0" fillId="0" borderId="0" xfId="0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179" fontId="1" fillId="0" borderId="0" xfId="0" applyNumberFormat="1" applyFont="1" applyAlignment="1">
      <alignment wrapText="1"/>
    </xf>
    <xf numFmtId="2" fontId="1" fillId="0" borderId="0" xfId="0" applyNumberFormat="1" applyFont="1" applyAlignment="1">
      <alignment wrapText="1"/>
    </xf>
    <xf numFmtId="178" fontId="1" fillId="0" borderId="0" xfId="0" applyNumberFormat="1" applyFont="1" applyAlignment="1">
      <alignment wrapText="1"/>
    </xf>
    <xf numFmtId="180" fontId="1" fillId="0" borderId="0" xfId="0" applyNumberFormat="1" applyFont="1" applyAlignment="1">
      <alignment wrapText="1"/>
    </xf>
    <xf numFmtId="1" fontId="1" fillId="0" borderId="0" xfId="0" applyNumberFormat="1" applyFont="1" applyAlignment="1">
      <alignment wrapText="1"/>
    </xf>
    <xf numFmtId="181" fontId="1" fillId="0" borderId="0" xfId="0" applyNumberFormat="1" applyFont="1" applyAlignment="1">
      <alignment wrapText="1"/>
    </xf>
    <xf numFmtId="10" fontId="1" fillId="0" borderId="0" xfId="0" applyNumberFormat="1" applyFont="1" applyAlignment="1">
      <alignment wrapText="1"/>
    </xf>
    <xf numFmtId="0" fontId="7" fillId="0" borderId="1" xfId="0" applyFont="1" applyBorder="1" applyAlignment="1">
      <alignment horizontal="center" wrapText="1"/>
    </xf>
    <xf numFmtId="0" fontId="7" fillId="5" borderId="1" xfId="0" applyFont="1" applyFill="1" applyBorder="1" applyAlignment="1">
      <alignment horizontal="center" wrapText="1"/>
    </xf>
    <xf numFmtId="0" fontId="8" fillId="5" borderId="1" xfId="0" applyFont="1" applyFill="1" applyBorder="1" applyAlignment="1">
      <alignment horizontal="center" wrapText="1"/>
    </xf>
    <xf numFmtId="0" fontId="8" fillId="6" borderId="1" xfId="0" applyFont="1" applyFill="1" applyBorder="1" applyAlignment="1">
      <alignment horizontal="center" wrapText="1"/>
    </xf>
    <xf numFmtId="0" fontId="7" fillId="6" borderId="1" xfId="0" applyFont="1" applyFill="1" applyBorder="1" applyAlignment="1">
      <alignment horizontal="center" wrapText="1"/>
    </xf>
    <xf numFmtId="179" fontId="7" fillId="3" borderId="1" xfId="0" applyNumberFormat="1" applyFont="1" applyFill="1" applyBorder="1" applyAlignment="1">
      <alignment horizontal="center" wrapText="1"/>
    </xf>
    <xf numFmtId="2" fontId="7" fillId="3" borderId="1" xfId="0" applyNumberFormat="1" applyFont="1" applyFill="1" applyBorder="1" applyAlignment="1">
      <alignment horizontal="center" wrapText="1"/>
    </xf>
    <xf numFmtId="178" fontId="9" fillId="3" borderId="1" xfId="0" applyNumberFormat="1" applyFont="1" applyFill="1" applyBorder="1" applyAlignment="1">
      <alignment wrapText="1"/>
    </xf>
    <xf numFmtId="178" fontId="7" fillId="7" borderId="2" xfId="0" applyNumberFormat="1" applyFont="1" applyFill="1" applyBorder="1" applyAlignment="1">
      <alignment horizontal="center" wrapText="1"/>
    </xf>
    <xf numFmtId="178" fontId="7" fillId="3" borderId="1" xfId="0" applyNumberFormat="1" applyFont="1" applyFill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180" fontId="7" fillId="0" borderId="1" xfId="0" applyNumberFormat="1" applyFont="1" applyBorder="1" applyAlignment="1">
      <alignment horizontal="center" wrapText="1"/>
    </xf>
    <xf numFmtId="2" fontId="7" fillId="0" borderId="1" xfId="0" applyNumberFormat="1" applyFont="1" applyBorder="1" applyAlignment="1">
      <alignment horizontal="center" wrapText="1"/>
    </xf>
    <xf numFmtId="1" fontId="7" fillId="0" borderId="1" xfId="0" applyNumberFormat="1" applyFont="1" applyBorder="1" applyAlignment="1">
      <alignment horizontal="center" wrapText="1"/>
    </xf>
    <xf numFmtId="181" fontId="9" fillId="0" borderId="1" xfId="0" applyNumberFormat="1" applyFont="1" applyBorder="1" applyAlignment="1">
      <alignment wrapText="1"/>
    </xf>
    <xf numFmtId="1" fontId="9" fillId="0" borderId="1" xfId="0" applyNumberFormat="1" applyFont="1" applyBorder="1" applyAlignment="1">
      <alignment wrapText="1"/>
    </xf>
    <xf numFmtId="178" fontId="9" fillId="0" borderId="1" xfId="0" applyNumberFormat="1" applyFont="1" applyBorder="1" applyAlignment="1">
      <alignment wrapText="1"/>
    </xf>
    <xf numFmtId="10" fontId="7" fillId="0" borderId="1" xfId="0" applyNumberFormat="1" applyFont="1" applyBorder="1" applyAlignment="1">
      <alignment horizontal="center" wrapText="1"/>
    </xf>
    <xf numFmtId="178" fontId="9" fillId="4" borderId="1" xfId="0" applyNumberFormat="1" applyFont="1" applyFill="1" applyBorder="1" applyAlignment="1">
      <alignment wrapText="1"/>
    </xf>
    <xf numFmtId="10" fontId="9" fillId="4" borderId="1" xfId="0" applyNumberFormat="1" applyFont="1" applyFill="1" applyBorder="1" applyAlignment="1">
      <alignment wrapText="1"/>
    </xf>
    <xf numFmtId="178" fontId="7" fillId="4" borderId="1" xfId="0" applyNumberFormat="1" applyFont="1" applyFill="1" applyBorder="1" applyAlignment="1">
      <alignment horizontal="center" wrapText="1"/>
    </xf>
    <xf numFmtId="10" fontId="7" fillId="4" borderId="1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wrapText="1"/>
    </xf>
    <xf numFmtId="0" fontId="0" fillId="6" borderId="1" xfId="0" applyFill="1" applyBorder="1" applyAlignment="1">
      <alignment wrapText="1"/>
    </xf>
    <xf numFmtId="179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178" fontId="0" fillId="2" borderId="1" xfId="0" applyNumberFormat="1" applyFill="1" applyBorder="1" applyAlignment="1">
      <alignment wrapText="1"/>
    </xf>
    <xf numFmtId="178" fontId="1" fillId="0" borderId="1" xfId="0" applyNumberFormat="1" applyFont="1" applyBorder="1" applyAlignment="1">
      <alignment wrapText="1"/>
    </xf>
    <xf numFmtId="0" fontId="6" fillId="0" borderId="1" xfId="0" applyFont="1" applyBorder="1" applyAlignment="1">
      <alignment wrapText="1"/>
    </xf>
    <xf numFmtId="180" fontId="1" fillId="0" borderId="1" xfId="0" applyNumberFormat="1" applyFont="1" applyBorder="1" applyAlignment="1">
      <alignment wrapText="1"/>
    </xf>
    <xf numFmtId="1" fontId="1" fillId="0" borderId="1" xfId="0" applyNumberFormat="1" applyFont="1" applyBorder="1" applyAlignment="1">
      <alignment wrapText="1"/>
    </xf>
    <xf numFmtId="181" fontId="1" fillId="2" borderId="1" xfId="0" applyNumberFormat="1" applyFont="1" applyFill="1" applyBorder="1" applyAlignment="1">
      <alignment wrapText="1"/>
    </xf>
    <xf numFmtId="1" fontId="1" fillId="2" borderId="1" xfId="0" applyNumberFormat="1" applyFont="1" applyFill="1" applyBorder="1" applyAlignment="1">
      <alignment wrapText="1"/>
    </xf>
    <xf numFmtId="178" fontId="1" fillId="2" borderId="1" xfId="0" applyNumberFormat="1" applyFont="1" applyFill="1" applyBorder="1" applyAlignment="1">
      <alignment wrapText="1"/>
    </xf>
    <xf numFmtId="10" fontId="1" fillId="0" borderId="1" xfId="0" applyNumberFormat="1" applyFont="1" applyBorder="1" applyAlignment="1">
      <alignment wrapText="1"/>
    </xf>
    <xf numFmtId="10" fontId="0" fillId="2" borderId="1" xfId="0" applyNumberFormat="1" applyFill="1" applyBorder="1" applyAlignment="1">
      <alignment wrapText="1"/>
    </xf>
    <xf numFmtId="178" fontId="6" fillId="2" borderId="1" xfId="0" applyNumberFormat="1" applyFont="1" applyFill="1" applyBorder="1" applyAlignment="1">
      <alignment wrapText="1"/>
    </xf>
    <xf numFmtId="182" fontId="1" fillId="0" borderId="1" xfId="0" applyNumberFormat="1" applyFont="1" applyBorder="1" applyAlignment="1">
      <alignment wrapText="1"/>
    </xf>
  </cellXfs>
  <cellStyles count="11">
    <cellStyle name="Currency 2" xfId="1" xr:uid="{00000000-0005-0000-0000-000006000000}"/>
    <cellStyle name="Currency 2 3 2" xfId="2" xr:uid="{00000000-0005-0000-0000-000007000000}"/>
    <cellStyle name="Normal 2" xfId="3" xr:uid="{00000000-0005-0000-0000-000009000000}"/>
    <cellStyle name="Normal 2 18 2" xfId="4" xr:uid="{00000000-0005-0000-0000-00000A000000}"/>
    <cellStyle name="Normal 4" xfId="5" xr:uid="{00000000-0005-0000-0000-00000B000000}"/>
    <cellStyle name="Percent 2" xfId="6" xr:uid="{00000000-0005-0000-0000-00000E000000}"/>
    <cellStyle name="Style 1" xfId="7" xr:uid="{00000000-0005-0000-0000-00000F000000}"/>
    <cellStyle name="常规" xfId="0" builtinId="0"/>
    <cellStyle name="常规 2" xfId="8" xr:uid="{00000000-0005-0000-0000-000010000000}"/>
    <cellStyle name="常规 3" xfId="9" xr:uid="{00000000-0005-0000-0000-000011000000}"/>
    <cellStyle name="样式 1 2" xfId="10" xr:uid="{00000000-0005-0000-0000-000012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8000"/>
      <rgbColor rgb="FF000080"/>
      <rgbColor rgb="FF808000"/>
      <rgbColor rgb="FF800080"/>
      <rgbColor rgb="FF008080"/>
      <rgbColor rgb="FFAEAEAE"/>
      <rgbColor rgb="FF808080"/>
      <rgbColor rgb="FF9999FF"/>
      <rgbColor rgb="FF993366"/>
      <rgbColor rgb="FFFFFFCC"/>
      <rgbColor rgb="FFE8E8E8"/>
      <rgbColor rgb="FF660066"/>
      <rgbColor rgb="FFFF8080"/>
      <rgbColor rgb="FF0066CC"/>
      <rgbColor rgb="FFC1E5F5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84E291"/>
      <rgbColor rgb="FFFBE3D6"/>
      <rgbColor rgb="FF83CBEB"/>
      <rgbColor rgb="FFFFC7CE"/>
      <rgbColor rgb="FFCC99FF"/>
      <rgbColor rgb="FFF6C6AD"/>
      <rgbColor rgb="FF3366FF"/>
      <rgbColor rgb="FF47D45A"/>
      <rgbColor rgb="FF92D05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microsoft.com/office/2022/10/relationships/richValueRel" Target="richData/richValueRel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joyce\customer\CS\CS%20stock%20list(ET)-08103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Documents%20and%20Settings\dingxiaoping\Local%20Settings\Temporary%20Internet%20Files\Content.IE5\K9AN0PEF\files\TARGET\FORMS\TARGET%20QUOTE%20SHEET%20FORMA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Mapping"/>
      <sheetName val="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  <sheetName val="Info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richData/_rels/richValueRel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</richValueRel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</a:majorFont>
      <a:minorFont>
        <a:latin typeface="Aptos Narrow" panose="0211000402020202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  <a:ln w="2540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A3"/>
  <sheetViews>
    <sheetView tabSelected="1" zoomScale="82" zoomScaleNormal="82" workbookViewId="0">
      <selection activeCell="B2" sqref="B2"/>
    </sheetView>
  </sheetViews>
  <sheetFormatPr defaultColWidth="9.140625" defaultRowHeight="15" x14ac:dyDescent="0.25"/>
  <cols>
    <col min="1" max="1" width="10.140625" style="1" customWidth="1"/>
    <col min="2" max="2" width="34.42578125" style="2" customWidth="1"/>
    <col min="3" max="3" width="16.5703125" style="2" customWidth="1"/>
    <col min="4" max="4" width="14.42578125" style="2" customWidth="1"/>
    <col min="5" max="5" width="10.85546875" style="2" customWidth="1"/>
    <col min="6" max="6" width="11.28515625" style="2" customWidth="1"/>
    <col min="7" max="7" width="11.42578125" style="2" customWidth="1"/>
    <col min="8" max="9" width="11.140625" style="2" customWidth="1"/>
    <col min="10" max="10" width="44.28515625" style="2" customWidth="1"/>
    <col min="11" max="11" width="11.5703125" style="2" customWidth="1"/>
    <col min="12" max="12" width="51.5703125" style="2" customWidth="1"/>
    <col min="13" max="13" width="13.28515625" style="2" customWidth="1"/>
    <col min="14" max="14" width="11.85546875" style="2" customWidth="1"/>
    <col min="15" max="15" width="16.85546875" style="2" customWidth="1"/>
    <col min="16" max="16" width="8.85546875" style="2" customWidth="1"/>
    <col min="17" max="17" width="11.140625" style="3" customWidth="1"/>
    <col min="18" max="18" width="9.85546875" style="4" customWidth="1"/>
    <col min="19" max="19" width="12" style="5" customWidth="1"/>
    <col min="20" max="20" width="11.140625" style="5" customWidth="1"/>
    <col min="21" max="21" width="8.140625" style="5" customWidth="1"/>
    <col min="22" max="22" width="13.85546875" style="2" customWidth="1"/>
    <col min="23" max="23" width="11" style="6" customWidth="1"/>
    <col min="24" max="24" width="13.140625" style="6" customWidth="1"/>
    <col min="25" max="25" width="11.140625" style="6" customWidth="1"/>
    <col min="26" max="26" width="12.85546875" style="4" customWidth="1"/>
    <col min="27" max="27" width="9.42578125" style="7" customWidth="1"/>
    <col min="28" max="28" width="13" style="8" customWidth="1"/>
    <col min="29" max="29" width="14.140625" style="7" customWidth="1"/>
    <col min="30" max="30" width="13.85546875" style="2" customWidth="1"/>
    <col min="31" max="31" width="13.85546875" style="5" customWidth="1"/>
    <col min="32" max="32" width="12.5703125" style="2" customWidth="1"/>
    <col min="33" max="33" width="14.140625" style="9" customWidth="1"/>
    <col min="34" max="34" width="12.42578125" style="5" customWidth="1"/>
    <col min="35" max="35" width="8.85546875" style="5" customWidth="1"/>
    <col min="36" max="36" width="7.85546875" style="9" customWidth="1"/>
    <col min="37" max="37" width="7.28515625" style="5" customWidth="1"/>
    <col min="38" max="38" width="12.5703125" style="9" customWidth="1"/>
    <col min="39" max="39" width="12" style="5" customWidth="1"/>
    <col min="40" max="40" width="11.5703125" style="9" customWidth="1"/>
    <col min="41" max="42" width="10.85546875" style="5" customWidth="1"/>
    <col min="43" max="43" width="9.5703125" style="2" hidden="1" customWidth="1"/>
    <col min="44" max="44" width="9.5703125" style="9" hidden="1" customWidth="1"/>
    <col min="45" max="45" width="10" style="5" hidden="1" customWidth="1"/>
    <col min="46" max="46" width="9.5703125" style="5" customWidth="1"/>
    <col min="47" max="47" width="11.85546875" style="5" customWidth="1"/>
    <col min="48" max="48" width="11.140625" style="9" customWidth="1"/>
    <col min="49" max="49" width="11.42578125" style="5" customWidth="1"/>
    <col min="50" max="50" width="11.5703125" style="5" customWidth="1"/>
    <col min="51" max="51" width="12.85546875" style="5" customWidth="1"/>
    <col min="52" max="52" width="12.140625" style="9" customWidth="1"/>
    <col min="53" max="53" width="12.140625" style="7" customWidth="1"/>
    <col min="54" max="16384" width="9.140625" style="2"/>
  </cols>
  <sheetData>
    <row r="1" spans="1:53" ht="63" customHeight="1" x14ac:dyDescent="0.25">
      <c r="A1" s="10" t="s">
        <v>5</v>
      </c>
      <c r="B1" s="10" t="s">
        <v>6</v>
      </c>
      <c r="C1" s="11" t="s">
        <v>7</v>
      </c>
      <c r="D1" s="12" t="s">
        <v>1</v>
      </c>
      <c r="E1" s="12" t="s">
        <v>3</v>
      </c>
      <c r="F1" s="13" t="s">
        <v>8</v>
      </c>
      <c r="G1" s="11" t="s">
        <v>9</v>
      </c>
      <c r="H1" s="14" t="s">
        <v>10</v>
      </c>
      <c r="I1" s="14" t="s">
        <v>11</v>
      </c>
      <c r="J1" s="14" t="s">
        <v>12</v>
      </c>
      <c r="K1" s="14" t="s">
        <v>13</v>
      </c>
      <c r="L1" s="14" t="s">
        <v>14</v>
      </c>
      <c r="M1" s="14" t="s">
        <v>15</v>
      </c>
      <c r="N1" s="11" t="s">
        <v>16</v>
      </c>
      <c r="O1" s="11" t="s">
        <v>17</v>
      </c>
      <c r="P1" s="14" t="s">
        <v>18</v>
      </c>
      <c r="Q1" s="15" t="s">
        <v>19</v>
      </c>
      <c r="R1" s="16" t="s">
        <v>20</v>
      </c>
      <c r="S1" s="17" t="s">
        <v>21</v>
      </c>
      <c r="T1" s="18" t="s">
        <v>22</v>
      </c>
      <c r="U1" s="19" t="s">
        <v>23</v>
      </c>
      <c r="V1" s="20" t="s">
        <v>24</v>
      </c>
      <c r="W1" s="21" t="s">
        <v>25</v>
      </c>
      <c r="X1" s="21" t="s">
        <v>26</v>
      </c>
      <c r="Y1" s="21" t="s">
        <v>27</v>
      </c>
      <c r="Z1" s="22" t="s">
        <v>28</v>
      </c>
      <c r="AA1" s="23" t="s">
        <v>29</v>
      </c>
      <c r="AB1" s="24" t="s">
        <v>30</v>
      </c>
      <c r="AC1" s="25" t="s">
        <v>31</v>
      </c>
      <c r="AD1" s="10" t="s">
        <v>32</v>
      </c>
      <c r="AE1" s="26" t="s">
        <v>33</v>
      </c>
      <c r="AF1" s="10" t="s">
        <v>34</v>
      </c>
      <c r="AG1" s="27" t="s">
        <v>35</v>
      </c>
      <c r="AH1" s="26" t="s">
        <v>36</v>
      </c>
      <c r="AI1" s="26" t="s">
        <v>37</v>
      </c>
      <c r="AJ1" s="27" t="s">
        <v>38</v>
      </c>
      <c r="AK1" s="26" t="s">
        <v>39</v>
      </c>
      <c r="AL1" s="27" t="s">
        <v>40</v>
      </c>
      <c r="AM1" s="26" t="s">
        <v>41</v>
      </c>
      <c r="AN1" s="27" t="s">
        <v>42</v>
      </c>
      <c r="AO1" s="26" t="s">
        <v>43</v>
      </c>
      <c r="AP1" s="26" t="s">
        <v>44</v>
      </c>
      <c r="AQ1" s="20" t="s">
        <v>45</v>
      </c>
      <c r="AR1" s="27" t="s">
        <v>46</v>
      </c>
      <c r="AS1" s="26" t="s">
        <v>47</v>
      </c>
      <c r="AT1" s="26" t="s">
        <v>48</v>
      </c>
      <c r="AU1" s="28" t="s">
        <v>49</v>
      </c>
      <c r="AV1" s="29" t="s">
        <v>50</v>
      </c>
      <c r="AW1" s="28" t="s">
        <v>51</v>
      </c>
      <c r="AX1" s="28" t="s">
        <v>52</v>
      </c>
      <c r="AY1" s="30" t="s">
        <v>53</v>
      </c>
      <c r="AZ1" s="31" t="s">
        <v>54</v>
      </c>
      <c r="BA1" s="23" t="s">
        <v>55</v>
      </c>
    </row>
    <row r="2" spans="1:53" ht="170.25" customHeight="1" x14ac:dyDescent="0.25">
      <c r="A2" s="32">
        <v>1</v>
      </c>
      <c r="B2" s="33"/>
      <c r="C2" s="33"/>
      <c r="D2" s="33" t="s">
        <v>2</v>
      </c>
      <c r="E2" s="33"/>
      <c r="F2" s="33" t="s">
        <v>4</v>
      </c>
      <c r="G2" s="33" t="s">
        <v>0</v>
      </c>
      <c r="H2" s="33" t="s">
        <v>67</v>
      </c>
      <c r="I2" s="33" t="s">
        <v>56</v>
      </c>
      <c r="J2" s="33" t="s">
        <v>63</v>
      </c>
      <c r="K2" s="33" t="s">
        <v>66</v>
      </c>
      <c r="L2" s="33" t="s">
        <v>58</v>
      </c>
      <c r="M2" s="33" t="s">
        <v>59</v>
      </c>
      <c r="N2" s="34"/>
      <c r="O2" s="34"/>
      <c r="P2" s="33" t="s">
        <v>60</v>
      </c>
      <c r="Q2" s="35">
        <v>315</v>
      </c>
      <c r="R2" s="36">
        <v>7.7</v>
      </c>
      <c r="S2" s="37">
        <v>40.909999999999997</v>
      </c>
      <c r="T2" s="37">
        <v>40.909999999999997</v>
      </c>
      <c r="U2" s="38"/>
      <c r="V2" s="39" t="s">
        <v>64</v>
      </c>
      <c r="W2" s="40">
        <v>58</v>
      </c>
      <c r="X2" s="40">
        <v>48</v>
      </c>
      <c r="Y2" s="40">
        <v>39</v>
      </c>
      <c r="Z2" s="36">
        <v>2</v>
      </c>
      <c r="AA2" s="41">
        <v>1</v>
      </c>
      <c r="AB2" s="42">
        <f t="shared" ref="AB2:AB3" si="0">IF(W2="","",W2*X2*Y2/1000000)</f>
        <v>0.10857600000000001</v>
      </c>
      <c r="AC2" s="43">
        <f t="shared" ref="AC2:AC3" si="1">IF(AA2="","",65/AB2*AA2)</f>
        <v>598.65900383141764</v>
      </c>
      <c r="AD2" s="33">
        <v>3700</v>
      </c>
      <c r="AE2" s="44">
        <f t="shared" ref="AE2:AE3" si="2">IF(ISERROR(AD2/AC2),"",AD2/AC2)</f>
        <v>6.1804800000000002</v>
      </c>
      <c r="AF2" s="33" t="s">
        <v>65</v>
      </c>
      <c r="AG2" s="45">
        <v>0.22800000000000001</v>
      </c>
      <c r="AH2" s="44">
        <f t="shared" ref="AH2:AH3" si="3">IF(ISERROR(T2*AG2),"",T2*AG2)</f>
        <v>9.3274799999999995</v>
      </c>
      <c r="AI2" s="44">
        <f t="shared" ref="AI2:AI3" si="4">IF(ISERROR(T2+AE2+AH2),"",T2+AE2+AH2)</f>
        <v>56.417960000000001</v>
      </c>
      <c r="AJ2" s="45">
        <v>0.06</v>
      </c>
      <c r="AK2" s="44">
        <f t="shared" ref="AK2:AK3" si="5">IF(ISERROR(AW2*AJ2),"",AW2*AJ2)</f>
        <v>9.0002415428571414</v>
      </c>
      <c r="AL2" s="45">
        <v>0.1</v>
      </c>
      <c r="AM2" s="44">
        <f t="shared" ref="AM2:AM3" si="6">IF(ISERROR(AW2*AL2),"",AW2*AL2)</f>
        <v>15.00040257142857</v>
      </c>
      <c r="AN2" s="45">
        <v>0.1</v>
      </c>
      <c r="AO2" s="44">
        <f t="shared" ref="AO2:AO3" si="7">IF(ISERROR(AW2*AN2),"",AW2*AN2)</f>
        <v>15.00040257142857</v>
      </c>
      <c r="AP2" s="44">
        <f t="shared" ref="AP2:AP3" si="8">IF((AX2-AW2)&lt;2.5,2.5-(AX2-AW2),0)</f>
        <v>0</v>
      </c>
      <c r="AQ2" s="33"/>
      <c r="AR2" s="45"/>
      <c r="AS2" s="44">
        <f t="shared" ref="AS2:AS3" si="9">IF(ISERROR(AW2*AR2),"",AW2*AR2)</f>
        <v>0</v>
      </c>
      <c r="AT2" s="44">
        <f t="shared" ref="AT2:AT3" si="10">IF(ISERROR(AK2+AM2+AO2+AP2+AS2),"",AK2+AM2+AO2+AP2+AS2)</f>
        <v>39.001046685714286</v>
      </c>
      <c r="AU2" s="44">
        <f t="shared" ref="AU2:AU3" si="11">IF(ISERROR(AI2+AT2),"",AI2+AT2)</f>
        <v>95.419006685714294</v>
      </c>
      <c r="AV2" s="46">
        <f t="shared" ref="AV2:AV3" si="12">IF(ISERROR((AW2-AU2)/AW2),"",(AW2-AU2)/AW2)</f>
        <v>0.36389036073298514</v>
      </c>
      <c r="AW2" s="47">
        <f t="shared" ref="AW2:AW3" si="13">IF(AX2="","",AX2/1.05)</f>
        <v>150.00402571428569</v>
      </c>
      <c r="AX2" s="44">
        <f t="shared" ref="AX2:AX3" si="14">IF(ISERROR(AY2*(1-AZ2)),"",AY2*(1-AZ2))</f>
        <v>157.50422699999999</v>
      </c>
      <c r="AY2" s="38">
        <v>329.99</v>
      </c>
      <c r="AZ2" s="45">
        <v>0.52270000000000005</v>
      </c>
      <c r="BA2" s="41"/>
    </row>
    <row r="3" spans="1:53" ht="170.25" customHeight="1" x14ac:dyDescent="0.25">
      <c r="A3" s="32">
        <v>2</v>
      </c>
      <c r="B3" s="33"/>
      <c r="C3" s="33"/>
      <c r="D3" s="33" t="s">
        <v>2</v>
      </c>
      <c r="E3" s="33"/>
      <c r="F3" s="33" t="s">
        <v>4</v>
      </c>
      <c r="G3" s="33" t="s">
        <v>0</v>
      </c>
      <c r="H3" s="33" t="s">
        <v>68</v>
      </c>
      <c r="I3" s="33" t="s">
        <v>61</v>
      </c>
      <c r="J3" s="33" t="s">
        <v>63</v>
      </c>
      <c r="K3" s="33" t="s">
        <v>57</v>
      </c>
      <c r="L3" s="33" t="s">
        <v>62</v>
      </c>
      <c r="M3" s="33" t="s">
        <v>59</v>
      </c>
      <c r="N3" s="34"/>
      <c r="O3" s="34"/>
      <c r="P3" s="33" t="s">
        <v>60</v>
      </c>
      <c r="Q3" s="35">
        <v>355</v>
      </c>
      <c r="R3" s="36">
        <v>7.7</v>
      </c>
      <c r="S3" s="37">
        <v>46.1</v>
      </c>
      <c r="T3" s="37">
        <v>46.1</v>
      </c>
      <c r="U3" s="38"/>
      <c r="V3" s="39" t="s">
        <v>64</v>
      </c>
      <c r="W3" s="40">
        <v>58</v>
      </c>
      <c r="X3" s="40">
        <v>48</v>
      </c>
      <c r="Y3" s="40">
        <v>42</v>
      </c>
      <c r="Z3" s="36">
        <v>2</v>
      </c>
      <c r="AA3" s="41">
        <v>1</v>
      </c>
      <c r="AB3" s="42">
        <f t="shared" si="0"/>
        <v>0.116928</v>
      </c>
      <c r="AC3" s="43">
        <f t="shared" si="1"/>
        <v>555.89764641488773</v>
      </c>
      <c r="AD3" s="33">
        <v>3700</v>
      </c>
      <c r="AE3" s="44">
        <f t="shared" si="2"/>
        <v>6.6559015384615394</v>
      </c>
      <c r="AF3" s="33" t="s">
        <v>65</v>
      </c>
      <c r="AG3" s="45">
        <v>0.22800000000000001</v>
      </c>
      <c r="AH3" s="44">
        <f t="shared" si="3"/>
        <v>10.510800000000001</v>
      </c>
      <c r="AI3" s="44">
        <f t="shared" si="4"/>
        <v>63.266701538461547</v>
      </c>
      <c r="AJ3" s="45">
        <v>0.06</v>
      </c>
      <c r="AK3" s="44">
        <f t="shared" si="5"/>
        <v>10.49988368</v>
      </c>
      <c r="AL3" s="45">
        <v>0.1</v>
      </c>
      <c r="AM3" s="44">
        <f t="shared" si="6"/>
        <v>17.499806133333333</v>
      </c>
      <c r="AN3" s="45">
        <v>0.1</v>
      </c>
      <c r="AO3" s="44">
        <f t="shared" si="7"/>
        <v>17.499806133333333</v>
      </c>
      <c r="AP3" s="44">
        <f t="shared" si="8"/>
        <v>0</v>
      </c>
      <c r="AQ3" s="33"/>
      <c r="AR3" s="45"/>
      <c r="AS3" s="44">
        <f t="shared" si="9"/>
        <v>0</v>
      </c>
      <c r="AT3" s="44">
        <f t="shared" si="10"/>
        <v>45.49949594666667</v>
      </c>
      <c r="AU3" s="44">
        <f t="shared" si="11"/>
        <v>108.76619748512822</v>
      </c>
      <c r="AV3" s="46">
        <f t="shared" si="12"/>
        <v>0.37847198616702266</v>
      </c>
      <c r="AW3" s="47">
        <f t="shared" si="13"/>
        <v>174.99806133333334</v>
      </c>
      <c r="AX3" s="44">
        <f t="shared" si="14"/>
        <v>183.7479644</v>
      </c>
      <c r="AY3" s="38">
        <v>379.99</v>
      </c>
      <c r="AZ3" s="48">
        <v>0.51644000000000001</v>
      </c>
      <c r="BA3" s="41"/>
    </row>
  </sheetData>
  <phoneticPr fontId="10" type="noConversion"/>
  <pageMargins left="0.7" right="0.7" top="0.75" bottom="0.75" header="0.511811023622047" footer="0.511811023622047"/>
  <pageSetup paperSize="9" orientation="portrait" horizontalDpi="300" verticalDpi="30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Heather Zhu</dc:creator>
  <dc:description/>
  <cp:lastModifiedBy>张莉</cp:lastModifiedBy>
  <cp:revision>0</cp:revision>
  <dcterms:created xsi:type="dcterms:W3CDTF">2025-03-10T18:28:45Z</dcterms:created>
  <dcterms:modified xsi:type="dcterms:W3CDTF">2026-05-20T01:23:19Z</dcterms:modified>
  <dc:language>en-US</dc:language>
</cp:coreProperties>
</file>