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30526257-C7FE-451E-8094-CFFBC1DD4E4A}" xr6:coauthVersionLast="47" xr6:coauthVersionMax="47" xr10:uidLastSave="{00000000-0000-0000-0000-000000000000}"/>
  <bookViews>
    <workbookView xWindow="-120" yWindow="-120" windowWidth="29040" windowHeight="15840" tabRatio="768" xr2:uid="{00000000-000D-0000-FFFF-FFFF00000000}"/>
  </bookViews>
  <sheets>
    <sheet name="ITEM 1" sheetId="9" r:id="rId1"/>
  </sheets>
  <definedNames>
    <definedName name="ALDIDI">#REF!</definedName>
    <definedName name="AMAZON">#REF!</definedName>
    <definedName name="BEALLS">#REF!</definedName>
    <definedName name="BLTNCOAT">#REF!</definedName>
    <definedName name="DLS">#REF!</definedName>
    <definedName name="DOLGEN_DI">#REF!</definedName>
    <definedName name="FREDMEYERDI">#REF!</definedName>
    <definedName name="GIANTTIGERDI">#REF!</definedName>
    <definedName name="HGPOE">#REF!</definedName>
    <definedName name="HOMEGOODS">#REF!</definedName>
    <definedName name="JCPCAT">#REF!</definedName>
    <definedName name="JCPCATDI">#REF!</definedName>
    <definedName name="JCPRET">#REF!</definedName>
    <definedName name="JCPRETDI">#REF!</definedName>
    <definedName name="JLA">#REF!</definedName>
    <definedName name="KOHL">#REF!</definedName>
    <definedName name="KOHLEFC">#REF!</definedName>
    <definedName name="KOHLPOE">#REF!</definedName>
    <definedName name="LINENCHEST">#REF!</definedName>
    <definedName name="MACY01">#REF!</definedName>
    <definedName name="MACY02">#REF!</definedName>
    <definedName name="MACY03">#REF!</definedName>
    <definedName name="MACY04">#REF!</definedName>
    <definedName name="ROSSPOE">#REF!</definedName>
    <definedName name="TARHEEL">#REF!</definedName>
    <definedName name="TGT1138719">#REF!</definedName>
    <definedName name="TK_MAXX">#REF!</definedName>
    <definedName name="WALMART_CAN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65" i="9" l="1"/>
  <c r="AY65" i="9"/>
  <c r="AS65" i="9"/>
  <c r="AP65" i="9"/>
  <c r="AN65" i="9"/>
  <c r="AT65" i="9" s="1"/>
  <c r="AJ65" i="9"/>
  <c r="AK65" i="9" s="1"/>
  <c r="AD65" i="9"/>
  <c r="AF65" i="9" s="1"/>
  <c r="AH65" i="9" s="1"/>
  <c r="AL65" i="9" s="1"/>
  <c r="AU65" i="9" s="1"/>
  <c r="BF64" i="9"/>
  <c r="AY64" i="9"/>
  <c r="AS64" i="9"/>
  <c r="AP64" i="9"/>
  <c r="AN64" i="9"/>
  <c r="AT64" i="9" s="1"/>
  <c r="AJ64" i="9"/>
  <c r="AK64" i="9" s="1"/>
  <c r="AD64" i="9"/>
  <c r="AF64" i="9" s="1"/>
  <c r="AH64" i="9" s="1"/>
  <c r="AL64" i="9" s="1"/>
  <c r="AU64" i="9" s="1"/>
  <c r="BF63" i="9"/>
  <c r="AY63" i="9"/>
  <c r="AS63" i="9"/>
  <c r="AP63" i="9"/>
  <c r="AN63" i="9"/>
  <c r="AT63" i="9" s="1"/>
  <c r="AJ63" i="9"/>
  <c r="AK63" i="9" s="1"/>
  <c r="AD63" i="9"/>
  <c r="AF63" i="9" s="1"/>
  <c r="AH63" i="9" s="1"/>
  <c r="AL63" i="9" s="1"/>
  <c r="AU63" i="9" s="1"/>
  <c r="BF62" i="9"/>
  <c r="AY62" i="9"/>
  <c r="AS62" i="9"/>
  <c r="AP62" i="9"/>
  <c r="AN62" i="9"/>
  <c r="AT62" i="9" s="1"/>
  <c r="AJ62" i="9"/>
  <c r="AK62" i="9" s="1"/>
  <c r="AD62" i="9"/>
  <c r="AF62" i="9" s="1"/>
  <c r="AH62" i="9" s="1"/>
  <c r="AL62" i="9" s="1"/>
  <c r="AU62" i="9" s="1"/>
  <c r="BF61" i="9"/>
  <c r="AY61" i="9"/>
  <c r="AS61" i="9"/>
  <c r="AP61" i="9"/>
  <c r="AN61" i="9"/>
  <c r="AT61" i="9" s="1"/>
  <c r="AJ61" i="9"/>
  <c r="AK61" i="9" s="1"/>
  <c r="AD61" i="9"/>
  <c r="AF61" i="9" s="1"/>
  <c r="AH61" i="9" s="1"/>
  <c r="AL61" i="9" s="1"/>
  <c r="AU61" i="9" s="1"/>
  <c r="BF60" i="9"/>
  <c r="AY60" i="9"/>
  <c r="AS60" i="9"/>
  <c r="AP60" i="9"/>
  <c r="AN60" i="9"/>
  <c r="AT60" i="9" s="1"/>
  <c r="AJ60" i="9"/>
  <c r="AK60" i="9" s="1"/>
  <c r="AD60" i="9"/>
  <c r="AF60" i="9" s="1"/>
  <c r="AH60" i="9" s="1"/>
  <c r="AL60" i="9" s="1"/>
  <c r="AU60" i="9" s="1"/>
  <c r="BP59" i="9"/>
  <c r="BF59" i="9"/>
  <c r="AY59" i="9"/>
  <c r="AS59" i="9"/>
  <c r="AP59" i="9"/>
  <c r="AN59" i="9"/>
  <c r="AT59" i="9" s="1"/>
  <c r="AK59" i="9"/>
  <c r="AD59" i="9"/>
  <c r="AF59" i="9" s="1"/>
  <c r="AH59" i="9" s="1"/>
  <c r="AL59" i="9" s="1"/>
  <c r="AU59" i="9" s="1"/>
  <c r="BP58" i="9"/>
  <c r="BF58" i="9"/>
  <c r="AY58" i="9"/>
  <c r="AS58" i="9"/>
  <c r="AP58" i="9"/>
  <c r="AN58" i="9"/>
  <c r="AT58" i="9" s="1"/>
  <c r="AK58" i="9"/>
  <c r="AD58" i="9"/>
  <c r="AF58" i="9" s="1"/>
  <c r="AH58" i="9" s="1"/>
  <c r="AL58" i="9" s="1"/>
  <c r="AU58" i="9" s="1"/>
  <c r="BP57" i="9"/>
  <c r="BF57" i="9"/>
  <c r="AY57" i="9"/>
  <c r="AS57" i="9"/>
  <c r="AP57" i="9"/>
  <c r="AN57" i="9"/>
  <c r="AT57" i="9" s="1"/>
  <c r="AK57" i="9"/>
  <c r="AD57" i="9"/>
  <c r="AF57" i="9" s="1"/>
  <c r="AH57" i="9" s="1"/>
  <c r="AL57" i="9" s="1"/>
  <c r="AU57" i="9" s="1"/>
  <c r="BP56" i="9"/>
  <c r="BF56" i="9"/>
  <c r="AY56" i="9"/>
  <c r="AS56" i="9"/>
  <c r="AP56" i="9"/>
  <c r="AN56" i="9"/>
  <c r="AT56" i="9" s="1"/>
  <c r="AK56" i="9"/>
  <c r="AD56" i="9"/>
  <c r="AF56" i="9" s="1"/>
  <c r="AH56" i="9" s="1"/>
  <c r="AL56" i="9" s="1"/>
  <c r="AU56" i="9" s="1"/>
  <c r="BP55" i="9"/>
  <c r="BF55" i="9"/>
  <c r="AY55" i="9"/>
  <c r="AS55" i="9"/>
  <c r="AP55" i="9"/>
  <c r="AN55" i="9"/>
  <c r="AT55" i="9" s="1"/>
  <c r="AK55" i="9"/>
  <c r="AD55" i="9"/>
  <c r="AF55" i="9" s="1"/>
  <c r="AH55" i="9" s="1"/>
  <c r="AL55" i="9" s="1"/>
  <c r="AU55" i="9" s="1"/>
  <c r="BP54" i="9"/>
  <c r="BF54" i="9"/>
  <c r="AY54" i="9"/>
  <c r="AS54" i="9"/>
  <c r="AP54" i="9"/>
  <c r="AN54" i="9"/>
  <c r="AT54" i="9" s="1"/>
  <c r="AK54" i="9"/>
  <c r="AD54" i="9"/>
  <c r="AF54" i="9" s="1"/>
  <c r="AH54" i="9" s="1"/>
  <c r="AL54" i="9" s="1"/>
  <c r="AU54" i="9" s="1"/>
  <c r="BF53" i="9"/>
  <c r="AY53" i="9"/>
  <c r="AS53" i="9"/>
  <c r="AP53" i="9"/>
  <c r="AN53" i="9"/>
  <c r="AT53" i="9" s="1"/>
  <c r="AJ53" i="9"/>
  <c r="AK53" i="9" s="1"/>
  <c r="AD53" i="9"/>
  <c r="AF53" i="9" s="1"/>
  <c r="AH53" i="9" s="1"/>
  <c r="AL53" i="9" s="1"/>
  <c r="AU53" i="9" s="1"/>
  <c r="BF52" i="9"/>
  <c r="AY52" i="9"/>
  <c r="AS52" i="9"/>
  <c r="AP52" i="9"/>
  <c r="AN52" i="9"/>
  <c r="AT52" i="9" s="1"/>
  <c r="AJ52" i="9"/>
  <c r="AK52" i="9" s="1"/>
  <c r="AD52" i="9"/>
  <c r="AF52" i="9" s="1"/>
  <c r="AH52" i="9" s="1"/>
  <c r="AL52" i="9" s="1"/>
  <c r="AU52" i="9" s="1"/>
  <c r="BF51" i="9"/>
  <c r="AY51" i="9"/>
  <c r="AS51" i="9"/>
  <c r="AP51" i="9"/>
  <c r="AN51" i="9"/>
  <c r="AT51" i="9" s="1"/>
  <c r="AJ51" i="9"/>
  <c r="AK51" i="9" s="1"/>
  <c r="AD51" i="9"/>
  <c r="AF51" i="9" s="1"/>
  <c r="AH51" i="9" s="1"/>
  <c r="AL51" i="9" s="1"/>
  <c r="AU51" i="9" s="1"/>
  <c r="BF50" i="9"/>
  <c r="AY50" i="9"/>
  <c r="AS50" i="9"/>
  <c r="AP50" i="9"/>
  <c r="AN50" i="9"/>
  <c r="AT50" i="9" s="1"/>
  <c r="AJ50" i="9"/>
  <c r="AK50" i="9" s="1"/>
  <c r="AD50" i="9"/>
  <c r="AF50" i="9" s="1"/>
  <c r="AH50" i="9" s="1"/>
  <c r="AL50" i="9" s="1"/>
  <c r="AU50" i="9" s="1"/>
  <c r="BF49" i="9"/>
  <c r="AY49" i="9"/>
  <c r="AS49" i="9"/>
  <c r="AP49" i="9"/>
  <c r="AN49" i="9"/>
  <c r="AT49" i="9" s="1"/>
  <c r="AJ49" i="9"/>
  <c r="AK49" i="9" s="1"/>
  <c r="AD49" i="9"/>
  <c r="AF49" i="9" s="1"/>
  <c r="AH49" i="9" s="1"/>
  <c r="AL49" i="9" s="1"/>
  <c r="AU49" i="9" s="1"/>
  <c r="BF48" i="9"/>
  <c r="AY48" i="9"/>
  <c r="AS48" i="9"/>
  <c r="AP48" i="9"/>
  <c r="AN48" i="9"/>
  <c r="AT48" i="9" s="1"/>
  <c r="AJ48" i="9"/>
  <c r="AK48" i="9" s="1"/>
  <c r="AD48" i="9"/>
  <c r="AF48" i="9" s="1"/>
  <c r="AH48" i="9" s="1"/>
  <c r="AL48" i="9" s="1"/>
  <c r="AU48" i="9" s="1"/>
  <c r="BF47" i="9"/>
  <c r="AY47" i="9"/>
  <c r="AS47" i="9"/>
  <c r="AP47" i="9"/>
  <c r="AN47" i="9"/>
  <c r="AT47" i="9" s="1"/>
  <c r="AJ47" i="9"/>
  <c r="AK47" i="9" s="1"/>
  <c r="AD47" i="9"/>
  <c r="AF47" i="9" s="1"/>
  <c r="AH47" i="9" s="1"/>
  <c r="AL47" i="9" s="1"/>
  <c r="AU47" i="9" s="1"/>
  <c r="BF46" i="9"/>
  <c r="AY46" i="9"/>
  <c r="AS46" i="9"/>
  <c r="AP46" i="9"/>
  <c r="AN46" i="9"/>
  <c r="AT46" i="9" s="1"/>
  <c r="AK46" i="9"/>
  <c r="AJ46" i="9"/>
  <c r="AD46" i="9"/>
  <c r="AF46" i="9" s="1"/>
  <c r="AH46" i="9" s="1"/>
  <c r="AL46" i="9" s="1"/>
  <c r="AU46" i="9" s="1"/>
  <c r="BF45" i="9"/>
  <c r="AY45" i="9"/>
  <c r="AS45" i="9"/>
  <c r="AP45" i="9"/>
  <c r="AN45" i="9"/>
  <c r="AT45" i="9" s="1"/>
  <c r="AJ45" i="9"/>
  <c r="AK45" i="9" s="1"/>
  <c r="AD45" i="9"/>
  <c r="AF45" i="9" s="1"/>
  <c r="AH45" i="9" s="1"/>
  <c r="AL45" i="9" s="1"/>
  <c r="AU45" i="9" s="1"/>
  <c r="BF44" i="9"/>
  <c r="AY44" i="9"/>
  <c r="AS44" i="9"/>
  <c r="AP44" i="9"/>
  <c r="AN44" i="9"/>
  <c r="AT44" i="9" s="1"/>
  <c r="AJ44" i="9"/>
  <c r="AK44" i="9" s="1"/>
  <c r="AD44" i="9"/>
  <c r="AF44" i="9" s="1"/>
  <c r="AH44" i="9" s="1"/>
  <c r="AL44" i="9" s="1"/>
  <c r="AU44" i="9" s="1"/>
  <c r="BF43" i="9"/>
  <c r="AY43" i="9"/>
  <c r="AS43" i="9"/>
  <c r="AP43" i="9"/>
  <c r="AN43" i="9"/>
  <c r="AT43" i="9" s="1"/>
  <c r="AJ43" i="9"/>
  <c r="AK43" i="9" s="1"/>
  <c r="AD43" i="9"/>
  <c r="AF43" i="9" s="1"/>
  <c r="AH43" i="9" s="1"/>
  <c r="AL43" i="9" s="1"/>
  <c r="AU43" i="9" s="1"/>
  <c r="BF42" i="9"/>
  <c r="AY42" i="9"/>
  <c r="AS42" i="9"/>
  <c r="AP42" i="9"/>
  <c r="AN42" i="9"/>
  <c r="AT42" i="9" s="1"/>
  <c r="AJ42" i="9"/>
  <c r="AK42" i="9" s="1"/>
  <c r="AD42" i="9"/>
  <c r="AF42" i="9" s="1"/>
  <c r="AH42" i="9" s="1"/>
  <c r="AL42" i="9" s="1"/>
  <c r="AU42" i="9" s="1"/>
  <c r="BF41" i="9"/>
  <c r="AY41" i="9"/>
  <c r="AS41" i="9"/>
  <c r="AP41" i="9"/>
  <c r="AN41" i="9"/>
  <c r="AT41" i="9" s="1"/>
  <c r="AJ41" i="9"/>
  <c r="AK41" i="9" s="1"/>
  <c r="AD41" i="9"/>
  <c r="AF41" i="9" s="1"/>
  <c r="AH41" i="9" s="1"/>
  <c r="AL41" i="9" s="1"/>
  <c r="AU41" i="9" s="1"/>
  <c r="BF40" i="9"/>
  <c r="AY40" i="9"/>
  <c r="AS40" i="9"/>
  <c r="AP40" i="9"/>
  <c r="AN40" i="9"/>
  <c r="AT40" i="9" s="1"/>
  <c r="AJ40" i="9"/>
  <c r="AK40" i="9" s="1"/>
  <c r="AD40" i="9"/>
  <c r="AF40" i="9" s="1"/>
  <c r="AH40" i="9" s="1"/>
  <c r="AL40" i="9" s="1"/>
  <c r="AU40" i="9" s="1"/>
  <c r="BF39" i="9"/>
  <c r="AY39" i="9"/>
  <c r="AS39" i="9"/>
  <c r="AP39" i="9"/>
  <c r="AN39" i="9"/>
  <c r="AT39" i="9" s="1"/>
  <c r="AJ39" i="9"/>
  <c r="AK39" i="9" s="1"/>
  <c r="AD39" i="9"/>
  <c r="AF39" i="9" s="1"/>
  <c r="AH39" i="9" s="1"/>
  <c r="AL39" i="9" s="1"/>
  <c r="AU39" i="9" s="1"/>
  <c r="BF38" i="9"/>
  <c r="AY38" i="9"/>
  <c r="AS38" i="9"/>
  <c r="AP38" i="9"/>
  <c r="AN38" i="9"/>
  <c r="AT38" i="9" s="1"/>
  <c r="AK38" i="9"/>
  <c r="AD38" i="9"/>
  <c r="AF38" i="9" s="1"/>
  <c r="AH38" i="9" s="1"/>
  <c r="AL38" i="9" s="1"/>
  <c r="AU38" i="9" s="1"/>
  <c r="BF37" i="9"/>
  <c r="BB37" i="9"/>
  <c r="AS37" i="9"/>
  <c r="AP37" i="9"/>
  <c r="AN37" i="9"/>
  <c r="AJ37" i="9"/>
  <c r="AK37" i="9" s="1"/>
  <c r="AD37" i="9"/>
  <c r="AF37" i="9" s="1"/>
  <c r="AH37" i="9" s="1"/>
  <c r="BF36" i="9"/>
  <c r="BB36" i="9"/>
  <c r="AS36" i="9"/>
  <c r="AP36" i="9"/>
  <c r="AN36" i="9"/>
  <c r="AT36" i="9" s="1"/>
  <c r="AJ36" i="9"/>
  <c r="AK36" i="9" s="1"/>
  <c r="AD36" i="9"/>
  <c r="AF36" i="9" s="1"/>
  <c r="AH36" i="9" s="1"/>
  <c r="BF35" i="9"/>
  <c r="BB35" i="9"/>
  <c r="AS35" i="9"/>
  <c r="AP35" i="9"/>
  <c r="AN35" i="9"/>
  <c r="AT35" i="9" s="1"/>
  <c r="AJ35" i="9"/>
  <c r="AK35" i="9" s="1"/>
  <c r="AD35" i="9"/>
  <c r="AF35" i="9" s="1"/>
  <c r="AH35" i="9" s="1"/>
  <c r="BF34" i="9"/>
  <c r="BB34" i="9"/>
  <c r="AS34" i="9"/>
  <c r="AP34" i="9"/>
  <c r="AN34" i="9"/>
  <c r="AT34" i="9" s="1"/>
  <c r="AJ34" i="9"/>
  <c r="AK34" i="9" s="1"/>
  <c r="AD34" i="9"/>
  <c r="AF34" i="9" s="1"/>
  <c r="AH34" i="9" s="1"/>
  <c r="BF33" i="9"/>
  <c r="BB33" i="9"/>
  <c r="AS33" i="9"/>
  <c r="AP33" i="9"/>
  <c r="AN33" i="9"/>
  <c r="AT33" i="9" s="1"/>
  <c r="AJ33" i="9"/>
  <c r="AK33" i="9" s="1"/>
  <c r="AD33" i="9"/>
  <c r="AF33" i="9" s="1"/>
  <c r="AH33" i="9" s="1"/>
  <c r="BF32" i="9"/>
  <c r="BB32" i="9"/>
  <c r="AS32" i="9"/>
  <c r="AP32" i="9"/>
  <c r="AN32" i="9"/>
  <c r="AJ32" i="9"/>
  <c r="AK32" i="9" s="1"/>
  <c r="AD32" i="9"/>
  <c r="AF32" i="9" s="1"/>
  <c r="AH32" i="9" s="1"/>
  <c r="AL32" i="9" s="1"/>
  <c r="BF31" i="9"/>
  <c r="BB31" i="9"/>
  <c r="AS31" i="9"/>
  <c r="AP31" i="9"/>
  <c r="AN31" i="9"/>
  <c r="AT31" i="9" s="1"/>
  <c r="AJ31" i="9"/>
  <c r="AK31" i="9" s="1"/>
  <c r="AD31" i="9"/>
  <c r="AF31" i="9" s="1"/>
  <c r="AH31" i="9" s="1"/>
  <c r="AL31" i="9" s="1"/>
  <c r="AU31" i="9" s="1"/>
  <c r="BF30" i="9"/>
  <c r="BB30" i="9"/>
  <c r="AS30" i="9"/>
  <c r="AP30" i="9"/>
  <c r="AN30" i="9"/>
  <c r="AT30" i="9" s="1"/>
  <c r="AJ30" i="9"/>
  <c r="AK30" i="9" s="1"/>
  <c r="AD30" i="9"/>
  <c r="AF30" i="9" s="1"/>
  <c r="AH30" i="9" s="1"/>
  <c r="AL30" i="9" s="1"/>
  <c r="AU30" i="9" s="1"/>
  <c r="BF29" i="9"/>
  <c r="BB29" i="9"/>
  <c r="AS29" i="9"/>
  <c r="AP29" i="9"/>
  <c r="AN29" i="9"/>
  <c r="AT29" i="9" s="1"/>
  <c r="AJ29" i="9"/>
  <c r="AK29" i="9" s="1"/>
  <c r="AD29" i="9"/>
  <c r="AF29" i="9" s="1"/>
  <c r="AH29" i="9" s="1"/>
  <c r="AL29" i="9" s="1"/>
  <c r="AU29" i="9" s="1"/>
  <c r="BF28" i="9"/>
  <c r="BB28" i="9"/>
  <c r="AS28" i="9"/>
  <c r="AP28" i="9"/>
  <c r="AN28" i="9"/>
  <c r="AT28" i="9" s="1"/>
  <c r="AJ28" i="9"/>
  <c r="AK28" i="9" s="1"/>
  <c r="AD28" i="9"/>
  <c r="AF28" i="9" s="1"/>
  <c r="AH28" i="9" s="1"/>
  <c r="AL28" i="9" s="1"/>
  <c r="AU28" i="9" s="1"/>
  <c r="BF27" i="9"/>
  <c r="BB27" i="9"/>
  <c r="AS27" i="9"/>
  <c r="AP27" i="9"/>
  <c r="AN27" i="9"/>
  <c r="AT27" i="9" s="1"/>
  <c r="AJ27" i="9"/>
  <c r="AK27" i="9" s="1"/>
  <c r="AD27" i="9"/>
  <c r="AF27" i="9" s="1"/>
  <c r="AH27" i="9" s="1"/>
  <c r="BF26" i="9"/>
  <c r="BB26" i="9"/>
  <c r="AS26" i="9"/>
  <c r="AP26" i="9"/>
  <c r="AN26" i="9"/>
  <c r="AT26" i="9" s="1"/>
  <c r="AJ26" i="9"/>
  <c r="AK26" i="9" s="1"/>
  <c r="AD26" i="9"/>
  <c r="AF26" i="9" s="1"/>
  <c r="AH26" i="9" s="1"/>
  <c r="BP25" i="9"/>
  <c r="BF25" i="9"/>
  <c r="BB25" i="9"/>
  <c r="AS25" i="9"/>
  <c r="AP25" i="9"/>
  <c r="AN25" i="9"/>
  <c r="AJ25" i="9"/>
  <c r="AK25" i="9" s="1"/>
  <c r="AD25" i="9"/>
  <c r="AF25" i="9" s="1"/>
  <c r="AH25" i="9" s="1"/>
  <c r="AL25" i="9" s="1"/>
  <c r="BP24" i="9"/>
  <c r="BF24" i="9"/>
  <c r="BB24" i="9"/>
  <c r="AS24" i="9"/>
  <c r="AP24" i="9"/>
  <c r="AN24" i="9"/>
  <c r="AJ24" i="9"/>
  <c r="AK24" i="9" s="1"/>
  <c r="AD24" i="9"/>
  <c r="AF24" i="9" s="1"/>
  <c r="AH24" i="9" s="1"/>
  <c r="AL24" i="9" s="1"/>
  <c r="BP23" i="9"/>
  <c r="BF23" i="9"/>
  <c r="BB23" i="9"/>
  <c r="AS23" i="9"/>
  <c r="AP23" i="9"/>
  <c r="AN23" i="9"/>
  <c r="AJ23" i="9"/>
  <c r="AK23" i="9" s="1"/>
  <c r="AD23" i="9"/>
  <c r="AF23" i="9" s="1"/>
  <c r="AH23" i="9" s="1"/>
  <c r="AL23" i="9" s="1"/>
  <c r="BP22" i="9"/>
  <c r="BF22" i="9"/>
  <c r="BB22" i="9"/>
  <c r="AS22" i="9"/>
  <c r="AP22" i="9"/>
  <c r="AN22" i="9"/>
  <c r="AJ22" i="9"/>
  <c r="AK22" i="9" s="1"/>
  <c r="AD22" i="9"/>
  <c r="AF22" i="9" s="1"/>
  <c r="AH22" i="9" s="1"/>
  <c r="AL22" i="9" s="1"/>
  <c r="BP21" i="9"/>
  <c r="BF21" i="9"/>
  <c r="BB21" i="9"/>
  <c r="AS21" i="9"/>
  <c r="AP21" i="9"/>
  <c r="AN21" i="9"/>
  <c r="AJ21" i="9"/>
  <c r="AK21" i="9" s="1"/>
  <c r="AD21" i="9"/>
  <c r="AF21" i="9" s="1"/>
  <c r="AH21" i="9" s="1"/>
  <c r="BP20" i="9"/>
  <c r="BF20" i="9"/>
  <c r="BB20" i="9"/>
  <c r="AS20" i="9"/>
  <c r="AP20" i="9"/>
  <c r="AN20" i="9"/>
  <c r="AJ20" i="9"/>
  <c r="AK20" i="9" s="1"/>
  <c r="AD20" i="9"/>
  <c r="AF20" i="9" s="1"/>
  <c r="AH20" i="9" s="1"/>
  <c r="BF19" i="9"/>
  <c r="BB19" i="9"/>
  <c r="AS19" i="9"/>
  <c r="AP19" i="9"/>
  <c r="AN19" i="9"/>
  <c r="AK19" i="9"/>
  <c r="AD19" i="9"/>
  <c r="AF19" i="9" s="1"/>
  <c r="AH19" i="9" s="1"/>
  <c r="AL19" i="9" s="1"/>
  <c r="BF18" i="9"/>
  <c r="BB18" i="9"/>
  <c r="AS18" i="9"/>
  <c r="AP18" i="9"/>
  <c r="AN18" i="9"/>
  <c r="AT18" i="9" s="1"/>
  <c r="AK18" i="9"/>
  <c r="AD18" i="9"/>
  <c r="AF18" i="9" s="1"/>
  <c r="AH18" i="9" s="1"/>
  <c r="AL18" i="9" s="1"/>
  <c r="BF17" i="9"/>
  <c r="BB17" i="9"/>
  <c r="AS17" i="9"/>
  <c r="AP17" i="9"/>
  <c r="AN17" i="9"/>
  <c r="AT17" i="9" s="1"/>
  <c r="AK17" i="9"/>
  <c r="AD17" i="9"/>
  <c r="AF17" i="9" s="1"/>
  <c r="AH17" i="9" s="1"/>
  <c r="AL17" i="9" s="1"/>
  <c r="AU17" i="9" s="1"/>
  <c r="BF16" i="9"/>
  <c r="BB16" i="9"/>
  <c r="AS16" i="9"/>
  <c r="AP16" i="9"/>
  <c r="AN16" i="9"/>
  <c r="AT16" i="9" s="1"/>
  <c r="AK16" i="9"/>
  <c r="AD16" i="9"/>
  <c r="AF16" i="9" s="1"/>
  <c r="AH16" i="9" s="1"/>
  <c r="AL16" i="9" s="1"/>
  <c r="AU16" i="9" s="1"/>
  <c r="BF15" i="9"/>
  <c r="BB15" i="9"/>
  <c r="AS15" i="9"/>
  <c r="AP15" i="9"/>
  <c r="AN15" i="9"/>
  <c r="AT15" i="9" s="1"/>
  <c r="AK15" i="9"/>
  <c r="AD15" i="9"/>
  <c r="AF15" i="9" s="1"/>
  <c r="AH15" i="9" s="1"/>
  <c r="AL15" i="9" s="1"/>
  <c r="BF14" i="9"/>
  <c r="BB14" i="9"/>
  <c r="AS14" i="9"/>
  <c r="AP14" i="9"/>
  <c r="AN14" i="9"/>
  <c r="AT14" i="9" s="1"/>
  <c r="AK14" i="9"/>
  <c r="AD14" i="9"/>
  <c r="AF14" i="9" s="1"/>
  <c r="AH14" i="9" s="1"/>
  <c r="AL14" i="9" s="1"/>
  <c r="AU14" i="9" s="1"/>
  <c r="BF13" i="9"/>
  <c r="BB13" i="9"/>
  <c r="AS13" i="9"/>
  <c r="AP13" i="9"/>
  <c r="AN13" i="9"/>
  <c r="AT13" i="9" s="1"/>
  <c r="AK13" i="9"/>
  <c r="AD13" i="9"/>
  <c r="AF13" i="9" s="1"/>
  <c r="AH13" i="9" s="1"/>
  <c r="AL13" i="9" s="1"/>
  <c r="AU13" i="9" s="1"/>
  <c r="BF12" i="9"/>
  <c r="BB12" i="9"/>
  <c r="AS12" i="9"/>
  <c r="AP12" i="9"/>
  <c r="AN12" i="9"/>
  <c r="AT12" i="9" s="1"/>
  <c r="AK12" i="9"/>
  <c r="AD12" i="9"/>
  <c r="AF12" i="9" s="1"/>
  <c r="AH12" i="9" s="1"/>
  <c r="AL12" i="9" s="1"/>
  <c r="BF11" i="9"/>
  <c r="BB11" i="9"/>
  <c r="AS11" i="9"/>
  <c r="AP11" i="9"/>
  <c r="AN11" i="9"/>
  <c r="AT11" i="9" s="1"/>
  <c r="AJ11" i="9"/>
  <c r="AK11" i="9" s="1"/>
  <c r="AD11" i="9"/>
  <c r="AF11" i="9" s="1"/>
  <c r="AH11" i="9" s="1"/>
  <c r="AL11" i="9" s="1"/>
  <c r="AU11" i="9" s="1"/>
  <c r="BF10" i="9"/>
  <c r="BB10" i="9"/>
  <c r="AS10" i="9"/>
  <c r="AP10" i="9"/>
  <c r="AN10" i="9"/>
  <c r="AJ10" i="9"/>
  <c r="AK10" i="9" s="1"/>
  <c r="AD10" i="9"/>
  <c r="AF10" i="9" s="1"/>
  <c r="AH10" i="9" s="1"/>
  <c r="AL10" i="9" s="1"/>
  <c r="BF9" i="9"/>
  <c r="BB9" i="9"/>
  <c r="AS9" i="9"/>
  <c r="AP9" i="9"/>
  <c r="AN9" i="9"/>
  <c r="AT9" i="9" s="1"/>
  <c r="AK9" i="9"/>
  <c r="AD9" i="9"/>
  <c r="AF9" i="9" s="1"/>
  <c r="AH9" i="9" s="1"/>
  <c r="AL9" i="9" s="1"/>
  <c r="AU9" i="9" s="1"/>
  <c r="BF8" i="9"/>
  <c r="BB8" i="9"/>
  <c r="AS8" i="9"/>
  <c r="AP8" i="9"/>
  <c r="AN8" i="9"/>
  <c r="AJ8" i="9"/>
  <c r="AK8" i="9" s="1"/>
  <c r="AD8" i="9"/>
  <c r="AF8" i="9" s="1"/>
  <c r="AH8" i="9" s="1"/>
  <c r="AL8" i="9" s="1"/>
  <c r="BF7" i="9"/>
  <c r="BB7" i="9"/>
  <c r="AS7" i="9"/>
  <c r="AP7" i="9"/>
  <c r="AN7" i="9"/>
  <c r="AJ7" i="9"/>
  <c r="AK7" i="9" s="1"/>
  <c r="AD7" i="9"/>
  <c r="AF7" i="9" s="1"/>
  <c r="AH7" i="9" s="1"/>
  <c r="BF6" i="9"/>
  <c r="BB6" i="9"/>
  <c r="AS6" i="9"/>
  <c r="AP6" i="9"/>
  <c r="AN6" i="9"/>
  <c r="AJ6" i="9"/>
  <c r="AK6" i="9" s="1"/>
  <c r="AD6" i="9"/>
  <c r="AF6" i="9" s="1"/>
  <c r="AH6" i="9" s="1"/>
  <c r="AL6" i="9" s="1"/>
  <c r="BF5" i="9"/>
  <c r="BB5" i="9"/>
  <c r="AS5" i="9"/>
  <c r="AP5" i="9"/>
  <c r="AN5" i="9"/>
  <c r="AJ5" i="9"/>
  <c r="AK5" i="9" s="1"/>
  <c r="AD5" i="9"/>
  <c r="AF5" i="9" s="1"/>
  <c r="AH5" i="9" s="1"/>
  <c r="AL5" i="9" s="1"/>
  <c r="BF4" i="9"/>
  <c r="BB4" i="9"/>
  <c r="AS4" i="9"/>
  <c r="AP4" i="9"/>
  <c r="AN4" i="9"/>
  <c r="AT4" i="9" s="1"/>
  <c r="AJ4" i="9"/>
  <c r="AK4" i="9" s="1"/>
  <c r="AD4" i="9"/>
  <c r="AF4" i="9" s="1"/>
  <c r="AH4" i="9" s="1"/>
  <c r="AL4" i="9" s="1"/>
  <c r="AU4" i="9" s="1"/>
  <c r="BF3" i="9"/>
  <c r="BB3" i="9"/>
  <c r="AS3" i="9"/>
  <c r="AP3" i="9"/>
  <c r="AN3" i="9"/>
  <c r="AT3" i="9" s="1"/>
  <c r="AJ3" i="9"/>
  <c r="AK3" i="9" s="1"/>
  <c r="AD3" i="9"/>
  <c r="AF3" i="9" s="1"/>
  <c r="AH3" i="9" s="1"/>
  <c r="AL3" i="9" s="1"/>
  <c r="AU3" i="9" s="1"/>
  <c r="BF2" i="9"/>
  <c r="BB2" i="9"/>
  <c r="AS2" i="9"/>
  <c r="AP2" i="9"/>
  <c r="AN2" i="9"/>
  <c r="AT2" i="9" s="1"/>
  <c r="AK2" i="9"/>
  <c r="AD2" i="9"/>
  <c r="AF2" i="9" s="1"/>
  <c r="AH2" i="9" s="1"/>
  <c r="AL2" i="9" s="1"/>
  <c r="AU2" i="9" s="1"/>
  <c r="AV65" i="9" l="1"/>
  <c r="BE65" i="9"/>
  <c r="AV64" i="9"/>
  <c r="BE64" i="9"/>
  <c r="AV63" i="9"/>
  <c r="BE63" i="9"/>
  <c r="BE62" i="9"/>
  <c r="AV62" i="9"/>
  <c r="AV61" i="9"/>
  <c r="BE61" i="9"/>
  <c r="AV60" i="9"/>
  <c r="BE60" i="9"/>
  <c r="AV59" i="9"/>
  <c r="BE59" i="9"/>
  <c r="AV58" i="9"/>
  <c r="BE58" i="9"/>
  <c r="AV57" i="9"/>
  <c r="BE57" i="9"/>
  <c r="AV56" i="9"/>
  <c r="BE56" i="9"/>
  <c r="AV55" i="9"/>
  <c r="BE55" i="9"/>
  <c r="AV54" i="9"/>
  <c r="BE54" i="9"/>
  <c r="AV53" i="9"/>
  <c r="BE53" i="9"/>
  <c r="AV52" i="9"/>
  <c r="BE52" i="9"/>
  <c r="AV51" i="9"/>
  <c r="BE51" i="9"/>
  <c r="AV50" i="9"/>
  <c r="BE50" i="9"/>
  <c r="AV49" i="9"/>
  <c r="BE49" i="9"/>
  <c r="AV48" i="9"/>
  <c r="BE48" i="9"/>
  <c r="AV47" i="9"/>
  <c r="BE47" i="9"/>
  <c r="AV46" i="9"/>
  <c r="BE46" i="9"/>
  <c r="AV45" i="9"/>
  <c r="BE45" i="9"/>
  <c r="AV44" i="9"/>
  <c r="BE44" i="9"/>
  <c r="AV43" i="9"/>
  <c r="BE43" i="9"/>
  <c r="AV42" i="9"/>
  <c r="BE42" i="9"/>
  <c r="AV41" i="9"/>
  <c r="BE41" i="9"/>
  <c r="AV40" i="9"/>
  <c r="BE40" i="9"/>
  <c r="AV39" i="9"/>
  <c r="BE39" i="9"/>
  <c r="AV38" i="9"/>
  <c r="BE38" i="9"/>
  <c r="AL36" i="9"/>
  <c r="AL33" i="9"/>
  <c r="AU33" i="9" s="1"/>
  <c r="AT24" i="9"/>
  <c r="AU24" i="9" s="1"/>
  <c r="AL37" i="9"/>
  <c r="AU12" i="9"/>
  <c r="AU36" i="9"/>
  <c r="AL35" i="9"/>
  <c r="AU35" i="9" s="1"/>
  <c r="AT10" i="9"/>
  <c r="AU10" i="9" s="1"/>
  <c r="AT32" i="9"/>
  <c r="AU32" i="9" s="1"/>
  <c r="AL26" i="9"/>
  <c r="AU26" i="9" s="1"/>
  <c r="AT37" i="9"/>
  <c r="AU37" i="9" s="1"/>
  <c r="AT6" i="9"/>
  <c r="AT19" i="9"/>
  <c r="AU19" i="9" s="1"/>
  <c r="AT20" i="9"/>
  <c r="AU18" i="9"/>
  <c r="AT25" i="9"/>
  <c r="AU25" i="9" s="1"/>
  <c r="AU15" i="9"/>
  <c r="AU6" i="9"/>
  <c r="AT7" i="9"/>
  <c r="AT8" i="9"/>
  <c r="AU8" i="9" s="1"/>
  <c r="AL20" i="9"/>
  <c r="AL27" i="9"/>
  <c r="AU27" i="9" s="1"/>
  <c r="AL7" i="9"/>
  <c r="AT5" i="9"/>
  <c r="AU5" i="9" s="1"/>
  <c r="AT23" i="9"/>
  <c r="AU23" i="9" s="1"/>
  <c r="AT22" i="9"/>
  <c r="AU22" i="9" s="1"/>
  <c r="AL21" i="9"/>
  <c r="AT21" i="9"/>
  <c r="AV31" i="9"/>
  <c r="BE31" i="9"/>
  <c r="BE30" i="9"/>
  <c r="AV30" i="9"/>
  <c r="BE29" i="9"/>
  <c r="AV29" i="9"/>
  <c r="BE28" i="9"/>
  <c r="AV28" i="9"/>
  <c r="AV17" i="9"/>
  <c r="BE17" i="9"/>
  <c r="AV16" i="9"/>
  <c r="BE16" i="9"/>
  <c r="AV14" i="9"/>
  <c r="BE14" i="9"/>
  <c r="BE13" i="9"/>
  <c r="AV13" i="9"/>
  <c r="BE11" i="9"/>
  <c r="AV11" i="9"/>
  <c r="AV9" i="9"/>
  <c r="BE9" i="9"/>
  <c r="BE5" i="9"/>
  <c r="AV5" i="9"/>
  <c r="AV4" i="9"/>
  <c r="BE4" i="9"/>
  <c r="BE3" i="9"/>
  <c r="AV3" i="9"/>
  <c r="BE2" i="9"/>
  <c r="AV2" i="9"/>
  <c r="AL34" i="9"/>
  <c r="AU34" i="9" s="1"/>
  <c r="AV24" i="9" l="1"/>
  <c r="BE24" i="9"/>
  <c r="AU20" i="9"/>
  <c r="AV33" i="9"/>
  <c r="BE33" i="9"/>
  <c r="AV12" i="9"/>
  <c r="BE12" i="9"/>
  <c r="AV36" i="9"/>
  <c r="BE36" i="9"/>
  <c r="BE35" i="9"/>
  <c r="AV35" i="9"/>
  <c r="BE10" i="9"/>
  <c r="AV10" i="9"/>
  <c r="AV32" i="9"/>
  <c r="BE32" i="9"/>
  <c r="BE37" i="9"/>
  <c r="AV37" i="9"/>
  <c r="BE15" i="9"/>
  <c r="AV15" i="9"/>
  <c r="AV27" i="9"/>
  <c r="BE27" i="9"/>
  <c r="AV26" i="9"/>
  <c r="BE26" i="9"/>
  <c r="BE25" i="9"/>
  <c r="AV25" i="9"/>
  <c r="BE19" i="9"/>
  <c r="AV19" i="9"/>
  <c r="AV18" i="9"/>
  <c r="BE18" i="9"/>
  <c r="AV20" i="9"/>
  <c r="BE20" i="9"/>
  <c r="AV23" i="9"/>
  <c r="BE23" i="9"/>
  <c r="AV22" i="9"/>
  <c r="BE22" i="9"/>
  <c r="BE6" i="9"/>
  <c r="AV6" i="9"/>
  <c r="AU7" i="9"/>
  <c r="BE7" i="9" s="1"/>
  <c r="BE8" i="9"/>
  <c r="AV8" i="9"/>
  <c r="AV7" i="9"/>
  <c r="AU21" i="9"/>
  <c r="BE34" i="9"/>
  <c r="AV34" i="9"/>
  <c r="BE21" i="9" l="1"/>
  <c r="AV21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AD1" authorId="0" shapeId="0" xr:uid="{2D988684-2936-4E17-863E-ED5AE28093FD}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F1" authorId="0" shapeId="0" xr:uid="{4EAB87BD-9E5A-4CF7-A5B6-723FCF34BF33}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H1" authorId="0" shapeId="0" xr:uid="{90D475F1-1629-44C0-B27B-16CDEAC3ADE0}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K1" authorId="0" shapeId="0" xr:uid="{D502D06E-A2D9-4317-B5FC-7E03A6F9D11B}">
      <text>
        <r>
          <rPr>
            <sz val="10"/>
            <rFont val="Arial"/>
            <family val="2"/>
          </rPr>
          <t>[FOB Cost $ (Value)]*[Duty Rate]</t>
        </r>
      </text>
    </comment>
    <comment ref="AL1" authorId="0" shapeId="0" xr:uid="{E3256E8F-FD1C-486B-8FE0-083C75F23D58}">
      <text>
        <r>
          <rPr>
            <sz val="10"/>
            <rFont val="Arial"/>
            <family val="2"/>
          </rPr>
          <t>[FOB Cost $ (Value)]+[Ocean Freight per Item $]+[Duty per Item $]</t>
        </r>
      </text>
    </comment>
    <comment ref="AN1" authorId="0" shapeId="0" xr:uid="{FCF8FAF5-EEE7-4C1E-8D06-9B38D0C76A70}">
      <text>
        <r>
          <rPr>
            <sz val="10"/>
            <rFont val="Arial"/>
            <family val="2"/>
          </rPr>
          <t>[JLA Domestic Price]*[DA %]</t>
        </r>
      </text>
    </comment>
    <comment ref="AP1" authorId="0" shapeId="0" xr:uid="{F50E1DAD-EDB9-459E-AA64-8133ECFB4099}">
      <text>
        <r>
          <rPr>
            <sz val="10"/>
            <rFont val="Arial"/>
            <family val="2"/>
          </rPr>
          <t>[JLA Domestic Price]*[Royalty %]</t>
        </r>
      </text>
    </comment>
    <comment ref="AS1" authorId="0" shapeId="0" xr:uid="{BEA657F0-C47B-42AD-940E-71AE43F568D5}">
      <text>
        <r>
          <rPr>
            <sz val="10"/>
            <rFont val="Arial"/>
            <family val="2"/>
          </rPr>
          <t>[JLA Domestic Price]*[Warehouse Charge %]</t>
        </r>
      </text>
    </comment>
    <comment ref="AT1" authorId="0" shapeId="0" xr:uid="{E81AC527-5C82-4B31-88E4-8694D77AB452}">
      <text>
        <r>
          <rPr>
            <sz val="10"/>
            <rFont val="Arial"/>
            <family val="2"/>
          </rPr>
          <t>[DA $]+[Royalty $]+[Other Load $]</t>
        </r>
      </text>
    </comment>
    <comment ref="AU1" authorId="0" shapeId="0" xr:uid="{313B29D9-69D9-4EA2-B54D-DD97EFC1917C}">
      <text>
        <r>
          <rPr>
            <sz val="10"/>
            <rFont val="Arial"/>
            <family val="2"/>
          </rPr>
          <t>[LDP Cost $]+[Total Load $]</t>
        </r>
      </text>
    </comment>
    <comment ref="AV1" authorId="0" shapeId="0" xr:uid="{A7C1A344-0669-4B8A-9483-9693E80A3255}">
      <text>
        <r>
          <rPr>
            <sz val="10"/>
            <rFont val="Arial"/>
            <family val="2"/>
          </rPr>
          <t>([JLA POE Price]-[LDP Cost with Load $])/[JLA POE Price]</t>
        </r>
      </text>
    </comment>
    <comment ref="BB1" authorId="0" shapeId="0" xr:uid="{86DBE99A-E784-4CED-9C61-000804C57F81}">
      <text>
        <r>
          <rPr>
            <sz val="10"/>
            <rFont val="Arial"/>
            <family val="2"/>
          </rPr>
          <t>([Suggested Reatil Price]-[JLA Domestic Price])/[Suggested Reatil Price]</t>
        </r>
      </text>
    </comment>
    <comment ref="BE1" authorId="0" shapeId="0" xr:uid="{C62FD64A-E301-4133-B716-58F78E81204E}">
      <text>
        <r>
          <rPr>
            <sz val="10"/>
            <rFont val="Arial"/>
            <family val="2"/>
          </rPr>
          <t>[LDP Cost with Load $]*[MOQ]</t>
        </r>
      </text>
    </comment>
    <comment ref="BF1" authorId="0" shapeId="0" xr:uid="{4AC4B04E-8306-458D-B11C-6567239794E5}">
      <text>
        <r>
          <rPr>
            <sz val="10"/>
            <rFont val="Arial"/>
            <family val="2"/>
          </rPr>
          <t>[JLA Domestic Price]*[MOQ]</t>
        </r>
      </text>
    </comment>
    <comment ref="BG1" authorId="0" shapeId="0" xr:uid="{11BF0DAB-A5EF-4E36-8991-D09AB24A9A4E}">
      <text>
        <r>
          <rPr>
            <sz val="10"/>
            <rFont val="Arial"/>
            <family val="2"/>
          </rPr>
          <t>[Suggested Retail price]*[MOQ]</t>
        </r>
      </text>
    </comment>
    <comment ref="BH1" authorId="0" shapeId="0" xr:uid="{7D99E9E9-0BB8-4E75-963A-68FC1910A9D9}">
      <text>
        <r>
          <rPr>
            <sz val="10"/>
            <rFont val="Arial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<sst xmlns="http://schemas.openxmlformats.org/spreadsheetml/2006/main" count="1101" uniqueCount="262">
  <si>
    <t>Brand</t>
  </si>
  <si>
    <t>China</t>
  </si>
  <si>
    <t>Licensor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</si>
  <si>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</si>
  <si>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</si>
  <si>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</si>
  <si>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</si>
  <si>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</si>
  <si>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</si>
  <si>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</si>
  <si>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</si>
  <si>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</si>
  <si>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</si>
  <si>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</si>
  <si>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</si>
  <si>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</si>
  <si>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</si>
  <si>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</si>
  <si>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</si>
  <si>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</si>
  <si>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</si>
  <si>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</si>
  <si>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</si>
  <si>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</si>
  <si>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</si>
  <si>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</si>
  <si>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</si>
  <si>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</si>
  <si>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</si>
  <si>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</si>
  <si>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</si>
  <si>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</si>
  <si>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</si>
  <si>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</si>
  <si>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</si>
  <si>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</si>
  <si>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</si>
  <si>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</si>
  <si>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</si>
  <si>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</si>
  <si>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</si>
  <si>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</si>
  <si>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</si>
  <si>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</si>
  <si>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</si>
  <si>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</si>
  <si>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</si>
  <si>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</si>
  <si>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</si>
  <si>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</si>
  <si>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</si>
  <si>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</si>
  <si>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</si>
  <si>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</si>
  <si>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</si>
  <si>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</si>
  <si>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</si>
  <si>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</si>
  <si>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</si>
  <si>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</si>
  <si>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</si>
  <si>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</si>
  <si>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Laura Ashley</t>
  </si>
  <si>
    <t>Bath Accessories</t>
  </si>
  <si>
    <t>Ceramic Lotion dispenser,plastic chormed pump</t>
  </si>
  <si>
    <t>Lotion dispenser,plastic pump</t>
  </si>
  <si>
    <t>Ceramic</t>
  </si>
  <si>
    <t>Green and White</t>
  </si>
  <si>
    <t>Piece</t>
  </si>
  <si>
    <t>Normal</t>
  </si>
  <si>
    <t>2 pcs LP+1 pc TBH+1 pc TUM+1 pc SD+1pc Tray+1 pc CJ+1 pc WB 8pcs,mixed into a master carton</t>
  </si>
  <si>
    <t>8424.89.9000</t>
  </si>
  <si>
    <t>Yantian,China</t>
  </si>
  <si>
    <t>Wenzhou Maya</t>
  </si>
  <si>
    <t>Ceramic Toothbrush holder</t>
  </si>
  <si>
    <t>Toothbrush holder</t>
  </si>
  <si>
    <t>6912.00.5000</t>
  </si>
  <si>
    <t>Ceramic Tumbler</t>
  </si>
  <si>
    <t>Tumbler</t>
  </si>
  <si>
    <t>Ceramic Soap dish</t>
  </si>
  <si>
    <t>Soap dish</t>
  </si>
  <si>
    <t>Ceramic Tray</t>
  </si>
  <si>
    <t>Tray</t>
  </si>
  <si>
    <t>Ceramic Cotton jar</t>
  </si>
  <si>
    <t>Cotton jar</t>
  </si>
  <si>
    <t>Ceramic Wastebasket</t>
  </si>
  <si>
    <t>Wastebasket</t>
  </si>
  <si>
    <t>Ceramic Lotion dispenser,Gold Pump</t>
  </si>
  <si>
    <t>Lotion dispenser,Gold Pump</t>
  </si>
  <si>
    <t>Martha Stewart</t>
  </si>
  <si>
    <t>Blue</t>
  </si>
  <si>
    <t>Ceramic Lotion Pump(w/plastic golden pump)</t>
  </si>
  <si>
    <t>Ceramic Lotion Pump</t>
  </si>
  <si>
    <t>Stoneware</t>
  </si>
  <si>
    <t>Green</t>
  </si>
  <si>
    <t>2 pcs LP+1 pc TBH+1 pc SD+1pc Tray 5pcs mixed into master carton</t>
  </si>
  <si>
    <t>S-CZCW</t>
  </si>
  <si>
    <t>Resin Lotion Pump(w/plastic pump)</t>
  </si>
  <si>
    <t>LP</t>
  </si>
  <si>
    <t>Resin</t>
  </si>
  <si>
    <t>Black</t>
  </si>
  <si>
    <t>S-DGJY</t>
  </si>
  <si>
    <t>Resin Toothbrush holder</t>
  </si>
  <si>
    <t>TBH</t>
  </si>
  <si>
    <t>Resin Tumbler</t>
  </si>
  <si>
    <t>TUM</t>
  </si>
  <si>
    <t>Resin Soap dish</t>
  </si>
  <si>
    <t>SD</t>
  </si>
  <si>
    <t>Resin Tray</t>
  </si>
  <si>
    <t>Brown</t>
  </si>
  <si>
    <t>2pcs LP+1pc TUM+1 pc TBH+1pc Tray+1pc 3 compartment storage - round+1pc 3 compartment storage- rectangle, mixed into master carton</t>
  </si>
  <si>
    <t>GWI</t>
  </si>
  <si>
    <t>Resin 3 compartment storage - round</t>
  </si>
  <si>
    <t>3 compartment round</t>
  </si>
  <si>
    <t>Resin 3 compartment storage- rectangle</t>
  </si>
  <si>
    <t>3 compartment rect</t>
  </si>
  <si>
    <t>2 pcs LP+1 pc TBH+1 pc TUM+1 pc SD+1pc CJ+1pc Tray mixed into master carton</t>
  </si>
  <si>
    <t>Resin Lotion Pump(w/Plastic pump)</t>
  </si>
  <si>
    <t>Resin Cotton jar</t>
  </si>
  <si>
    <t>Taupe</t>
  </si>
  <si>
    <t>Laura Ashley 4%</t>
  </si>
  <si>
    <t>Martha Stewart (Bath) 5%</t>
  </si>
  <si>
    <t>N Natori 5%</t>
  </si>
  <si>
    <t>N Natori</t>
  </si>
  <si>
    <t>Tum</t>
  </si>
  <si>
    <t>CJ</t>
  </si>
  <si>
    <t>LA Brand</t>
  </si>
  <si>
    <t>3924.90.5650</t>
  </si>
  <si>
    <t>JLA POE Price 4.27.2026</t>
  </si>
  <si>
    <t>Bealls Offer</t>
  </si>
  <si>
    <t>JLA 5.14.2026</t>
  </si>
  <si>
    <t>LA71-0641</t>
    <phoneticPr fontId="19" type="noConversion"/>
  </si>
  <si>
    <t>LA71-0642</t>
  </si>
  <si>
    <t>LA71-0643</t>
  </si>
  <si>
    <t>LA71-0644</t>
  </si>
  <si>
    <t>LA71-0645</t>
  </si>
  <si>
    <t>LA71-0646</t>
  </si>
  <si>
    <t>LA71-0647</t>
  </si>
  <si>
    <t>MT71-0978</t>
  </si>
  <si>
    <t>MT71-0979</t>
  </si>
  <si>
    <t>MT71-0980</t>
  </si>
  <si>
    <t>MT71-0981</t>
  </si>
  <si>
    <t>MT71-0982</t>
  </si>
  <si>
    <t>MT71-0983</t>
  </si>
  <si>
    <t>MT71-0984</t>
  </si>
  <si>
    <t>MT71-0985</t>
  </si>
  <si>
    <t>MT71-0986</t>
  </si>
  <si>
    <t>MT71-0987</t>
  </si>
  <si>
    <t>MT71-0988</t>
  </si>
  <si>
    <t>NN71-0479</t>
    <phoneticPr fontId="19" type="noConversion"/>
  </si>
  <si>
    <t>NN71-0480</t>
  </si>
  <si>
    <t>NN71-0481</t>
  </si>
  <si>
    <t>NN71-0482</t>
  </si>
  <si>
    <t>NN71-0483</t>
  </si>
  <si>
    <t>NN71-0484</t>
  </si>
  <si>
    <t>NN71-0485</t>
  </si>
  <si>
    <t>NN71-0486</t>
  </si>
  <si>
    <t>NN71-0487</t>
  </si>
  <si>
    <t>NN71-0488</t>
  </si>
  <si>
    <t>NN71-0489</t>
  </si>
  <si>
    <t>NN71-0490</t>
  </si>
  <si>
    <t>NN71-0491</t>
  </si>
  <si>
    <t>NN71-0492</t>
  </si>
  <si>
    <t>NN71-0493</t>
  </si>
  <si>
    <t>NN71-0494</t>
  </si>
  <si>
    <t>NN71-0495</t>
  </si>
  <si>
    <t>NN71-0496</t>
  </si>
  <si>
    <t>JLA POE Price</t>
    <phoneticPr fontId="19" type="noConversion"/>
  </si>
  <si>
    <t>1LP 2.83''Lx2.83''Wx7.8"H</t>
  </si>
  <si>
    <t>1TBH 4.57''Lx2.48''Wx4.33"H</t>
  </si>
  <si>
    <t>1TM 3.07"Lx3.07"Wx4.53"H</t>
  </si>
  <si>
    <t>1SD 5.79"Lx3.74"Wx1.18"H</t>
  </si>
  <si>
    <t>1TR 9.25"Lx4.92Wx1"H</t>
  </si>
  <si>
    <t>1CJ 4.33"Lx4.33"Wx6.1"H</t>
  </si>
  <si>
    <t>1WB 8"Lx8"Wx10"H</t>
  </si>
  <si>
    <t>1LP 2.95"Lx2.95"Wx7.17"H</t>
  </si>
  <si>
    <t>1TBH 4.33"Lx2.36"Wx4.49"H</t>
  </si>
  <si>
    <t>1TM 2.91"Lx2.91"Wx4.13"H</t>
  </si>
  <si>
    <t>1SD 5.5"Lx3.94"Wx1"H</t>
  </si>
  <si>
    <t>1TR 9.25"Lx4.92"Wx1"H</t>
  </si>
  <si>
    <t>1CJ 3.82"Lx3.82"Wx4.49"H</t>
  </si>
  <si>
    <t>1LP 3"Lx3"Wx8.2"H</t>
  </si>
  <si>
    <t>1TBH 4.3"Lx2.5"Wx4.3"H</t>
  </si>
  <si>
    <t>1SD 5.5"Lx4"Wx1"H</t>
  </si>
  <si>
    <t>1TR 9.5"Lx5.5"Wx1"H</t>
  </si>
  <si>
    <t>1LP 3"Lx3"Wx8.1"H</t>
  </si>
  <si>
    <t>1TM 3"Lx3"Wx4.45"H</t>
  </si>
  <si>
    <t>1TBH 4.25“Lx2.36"Wx4.45"H</t>
  </si>
  <si>
    <t>1round 6.1"Lx5.7"Wx5.1"H</t>
  </si>
  <si>
    <t>1rect 8"Lx3.5"Wx4"H</t>
  </si>
  <si>
    <t>1TR 9"Lx9"Wx2.5"H</t>
  </si>
  <si>
    <t>1LP 3"Lx3"Wx7.4"H</t>
  </si>
  <si>
    <t>1TBH 4.35"Lx2.6"Wx4.35"H</t>
  </si>
  <si>
    <t>1TM 3"Lx3"Wx4.35"H</t>
  </si>
  <si>
    <t>1SD 5.75"Lx3.875"Wx1"H</t>
  </si>
  <si>
    <t>1CJ 4"Lx4"Wx4.65"H</t>
  </si>
  <si>
    <t>White</t>
  </si>
  <si>
    <t>LA71-0648</t>
  </si>
  <si>
    <t>2 pcs LP+1 pc TUM+1pc Tray 4pcs,mixed into a master carton</t>
  </si>
  <si>
    <t>LA71-0649</t>
  </si>
  <si>
    <t>LA71-0650</t>
  </si>
  <si>
    <t>NN71-0497</t>
  </si>
  <si>
    <t>2 pcs LP+1 pc TUM+1 pc SD+1pc Tray+1pc WB+1 Spinner Tray,mixed into master carton</t>
  </si>
  <si>
    <t>NN71-0498</t>
  </si>
  <si>
    <t>NN71-0499</t>
  </si>
  <si>
    <t>NN71-0500</t>
  </si>
  <si>
    <t>Resin Spinner Tray</t>
  </si>
  <si>
    <t>Spinner Tray</t>
  </si>
  <si>
    <t>NN71-0501</t>
  </si>
  <si>
    <t>Resin Waste bin</t>
  </si>
  <si>
    <t>WB</t>
  </si>
  <si>
    <t>NN71-0502</t>
  </si>
  <si>
    <t>MT71-0989</t>
  </si>
  <si>
    <t>2 pcs LP+1 pc TUM+1 pc SD+1pc Tray+1pc CJ+1box hooks mixed into master carton</t>
  </si>
  <si>
    <t>MT71-0990</t>
  </si>
  <si>
    <t>MT71-0991</t>
  </si>
  <si>
    <t>MT71-0992</t>
  </si>
  <si>
    <t>Resin Cotton Jar</t>
  </si>
  <si>
    <t>Cotton Jar</t>
  </si>
  <si>
    <t>MT71-0993</t>
  </si>
  <si>
    <t>MT71-0994</t>
  </si>
  <si>
    <t>Resin Hooks with insert card</t>
  </si>
  <si>
    <t>Hooks</t>
  </si>
  <si>
    <t>MT71-0995</t>
  </si>
  <si>
    <t>JLA Home</t>
    <phoneticPr fontId="19" type="noConversion"/>
  </si>
  <si>
    <t>Ceramic Lotion Pump(w/plastic pump)</t>
  </si>
  <si>
    <t>BE71-632</t>
    <phoneticPr fontId="19" type="noConversion"/>
  </si>
  <si>
    <t>BE71-633</t>
  </si>
  <si>
    <t>BE71-634</t>
  </si>
  <si>
    <t>BE71-635</t>
  </si>
  <si>
    <t>BE71-636</t>
  </si>
  <si>
    <t>BE71-637</t>
  </si>
  <si>
    <t xml:space="preserve">Tray </t>
  </si>
  <si>
    <t>Resin Lotion Pump(w/metal pump)</t>
  </si>
  <si>
    <t>Resin sand</t>
  </si>
  <si>
    <t>Natural</t>
  </si>
  <si>
    <t>BE71-638</t>
  </si>
  <si>
    <t>BE71-639</t>
  </si>
  <si>
    <t>BE71-640</t>
  </si>
  <si>
    <t>BE71-641</t>
  </si>
  <si>
    <t>BE71-642</t>
  </si>
  <si>
    <t>BE71-643</t>
  </si>
  <si>
    <t>1LP 2.91"Lx2.91"Wx6.22"H</t>
  </si>
  <si>
    <t>1TM 2.8"Lx2.8"Wx4.33"H</t>
  </si>
  <si>
    <t>1TR 7.76"Lx4.29"Wx1.14"H</t>
  </si>
  <si>
    <t>1LP 3"Lx3"Wx8"H</t>
  </si>
  <si>
    <t>1TBH 4.5"Lx2.5"Wx4.25"H</t>
  </si>
  <si>
    <t>1TM 3"Lx3"Wx4.25"H</t>
  </si>
  <si>
    <t>1TR 8"Lx8"Wx5"H</t>
  </si>
  <si>
    <t>1CJ 4"Lx4"Wx4.62"H</t>
  </si>
  <si>
    <t>1TR 10"Lx5.5"Wx1"H</t>
  </si>
  <si>
    <t>1HOOK 1.38"Lx1.38"Wx0.4"H</t>
  </si>
  <si>
    <t>1LP 3.2"Lx3.2"Wx8.06"H</t>
  </si>
  <si>
    <t>1TBH 4.3"Lx2.65"Wx4.32"H</t>
  </si>
  <si>
    <t>1TM 2.9"Lx2.9"Wx4.32"H</t>
  </si>
  <si>
    <t>1SD 5.4"Lx3.9"Wx1"H</t>
  </si>
  <si>
    <t>1CJ 4"Lx4"Wx4.6"H</t>
  </si>
  <si>
    <t>1LP 3.35"Lx3.35"Wx8.1"H</t>
  </si>
  <si>
    <t>1TBH 4.33"Lx2.5"Wx4.5"H</t>
  </si>
  <si>
    <t>1TM 3.35"Lx3.35"Wx4.45"H</t>
  </si>
  <si>
    <t>1CJ 4.14"Lx4.14"Wx4.14"H</t>
  </si>
  <si>
    <t>1TR 10"Lx5.25"Wx1"H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</si>
</sst>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 &quot;¥&quot;* #,##0.00_ ;_ &quot;¥&quot;* \-#,##0.00_ ;_ &quot;¥&quot;* &quot;-&quot;??_ ;_ @_ "/>
    <numFmt numFmtId="176" formatCode="_(* #,##0.00_);_(* \(#,##0.00\);_(* \-??_);_(@_)"/>
    <numFmt numFmtId="177" formatCode="_(\$* #,##0.00_);_(\$* \(#,##0.00\);_(\$* \-??_);_(@_)"/>
    <numFmt numFmtId="178" formatCode="[$$-409]#,##0.000000"/>
    <numFmt numFmtId="179" formatCode="\$#,##0.00"/>
    <numFmt numFmtId="180" formatCode="[$$-409]#,##0.00;\-[$$-409]#,##0.00"/>
    <numFmt numFmtId="181" formatCode="0.0"/>
    <numFmt numFmtId="182" formatCode="0.000"/>
    <numFmt numFmtId="183" formatCode="0.00_ "/>
    <numFmt numFmtId="184" formatCode="_(* #,##0_);_(* \(#,##0\);_(* \-??_);_(@_)"/>
    <numFmt numFmtId="185" formatCode="0.0_);[Red]\(0.0\)"/>
    <numFmt numFmtId="186" formatCode="0.0%"/>
    <numFmt numFmtId="187" formatCode="\$#,##0.00_);[Red]&quot;($&quot;#,##0.00\)"/>
    <numFmt numFmtId="188" formatCode="[$-409]d/mmm;@"/>
    <numFmt numFmtId="189" formatCode="&quot;$&quot;#,##0.00"/>
    <numFmt numFmtId="190" formatCode="General\ &quot;PCS&quot;"/>
  </numFmts>
  <fonts count="21" x14ac:knownFonts="1">
    <font>
      <sz val="11"/>
      <name val="Calibri"/>
      <charset val="1"/>
    </font>
    <font>
      <sz val="10"/>
      <name val="Arial"/>
      <family val="2"/>
    </font>
    <font>
      <sz val="12"/>
      <name val="宋体"/>
      <family val="3"/>
      <charset val="134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b/>
      <sz val="10"/>
      <color rgb="FF0000FF"/>
      <name val="Arial"/>
      <family val="2"/>
      <charset val="1"/>
    </font>
    <font>
      <sz val="11"/>
      <name val="Calibri"/>
      <family val="2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0"/>
      <color indexed="17"/>
      <name val="Arial"/>
      <family val="2"/>
    </font>
    <font>
      <b/>
      <sz val="11"/>
      <color rgb="FFFF0000"/>
      <name val="Calibri"/>
      <family val="2"/>
    </font>
    <font>
      <sz val="9"/>
      <name val="宋体"/>
      <family val="3"/>
      <charset val="134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rgb="FF84E291"/>
      </patternFill>
    </fill>
    <fill>
      <patternFill patternType="solid">
        <fgColor rgb="FFFFFFCC"/>
        <bgColor rgb="FFFFF9C4"/>
      </patternFill>
    </fill>
    <fill>
      <patternFill patternType="solid">
        <fgColor rgb="FFFFFF00"/>
        <bgColor rgb="FFFFC000"/>
      </patternFill>
    </fill>
    <fill>
      <patternFill patternType="solid">
        <fgColor theme="5" tint="0.59987182226020086"/>
        <bgColor rgb="FFFFC7CE"/>
      </patternFill>
    </fill>
    <fill>
      <patternFill patternType="solid">
        <fgColor theme="6" tint="0.39988402966399123"/>
        <bgColor rgb="FF84E291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4">
    <xf numFmtId="0" fontId="0" fillId="0" borderId="0"/>
    <xf numFmtId="9" fontId="1" fillId="0" borderId="0" applyBorder="0" applyAlignment="0" applyProtection="0"/>
    <xf numFmtId="176" fontId="2" fillId="0" borderId="0"/>
    <xf numFmtId="177" fontId="3" fillId="0" borderId="0"/>
    <xf numFmtId="0" fontId="4" fillId="0" borderId="0"/>
    <xf numFmtId="0" fontId="5" fillId="0" borderId="0"/>
    <xf numFmtId="178" fontId="3" fillId="0" borderId="0">
      <alignment vertical="center"/>
    </xf>
    <xf numFmtId="9" fontId="4" fillId="0" borderId="0"/>
    <xf numFmtId="0" fontId="5" fillId="0" borderId="0"/>
    <xf numFmtId="178" fontId="5" fillId="0" borderId="0"/>
    <xf numFmtId="0" fontId="5" fillId="0" borderId="0"/>
    <xf numFmtId="188" fontId="11" fillId="0" borderId="0"/>
    <xf numFmtId="188" fontId="11" fillId="0" borderId="0"/>
    <xf numFmtId="188" fontId="12" fillId="0" borderId="0"/>
    <xf numFmtId="190" fontId="13" fillId="0" borderId="0"/>
    <xf numFmtId="188" fontId="11" fillId="0" borderId="0"/>
    <xf numFmtId="188" fontId="15" fillId="0" borderId="0"/>
    <xf numFmtId="188" fontId="15" fillId="0" borderId="0"/>
    <xf numFmtId="188" fontId="7" fillId="0" borderId="0"/>
    <xf numFmtId="188" fontId="15" fillId="0" borderId="0"/>
    <xf numFmtId="188" fontId="15" fillId="0" borderId="0"/>
    <xf numFmtId="0" fontId="11" fillId="0" borderId="0"/>
    <xf numFmtId="9" fontId="11" fillId="0" borderId="0" applyFont="0" applyFill="0" applyBorder="0" applyAlignment="0" applyProtection="0"/>
    <xf numFmtId="44" fontId="2" fillId="0" borderId="0" applyFont="0" applyFill="0" applyBorder="0" applyAlignment="0" applyProtection="0">
      <alignment vertical="center"/>
    </xf>
  </cellStyleXfs>
  <cellXfs count="10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4" fillId="0" borderId="0" xfId="4" applyAlignment="1">
      <alignment wrapText="1"/>
    </xf>
    <xf numFmtId="179" fontId="0" fillId="0" borderId="0" xfId="0" applyNumberFormat="1" applyAlignment="1">
      <alignment wrapText="1"/>
    </xf>
    <xf numFmtId="181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82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8" fillId="0" borderId="2" xfId="0" applyFont="1" applyBorder="1" applyAlignment="1">
      <alignment horizontal="center" wrapText="1"/>
    </xf>
    <xf numFmtId="0" fontId="8" fillId="3" borderId="2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center" wrapText="1"/>
    </xf>
    <xf numFmtId="0" fontId="8" fillId="4" borderId="2" xfId="4" applyFont="1" applyFill="1" applyBorder="1" applyAlignment="1">
      <alignment horizontal="center" wrapText="1"/>
    </xf>
    <xf numFmtId="179" fontId="8" fillId="5" borderId="5" xfId="0" applyNumberFormat="1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181" fontId="8" fillId="0" borderId="2" xfId="0" applyNumberFormat="1" applyFont="1" applyBorder="1" applyAlignment="1">
      <alignment horizontal="center" wrapText="1"/>
    </xf>
    <xf numFmtId="2" fontId="8" fillId="0" borderId="2" xfId="0" applyNumberFormat="1" applyFont="1" applyBorder="1" applyAlignment="1">
      <alignment horizontal="center" wrapText="1"/>
    </xf>
    <xf numFmtId="1" fontId="8" fillId="0" borderId="2" xfId="0" applyNumberFormat="1" applyFont="1" applyBorder="1" applyAlignment="1">
      <alignment horizontal="center" wrapText="1"/>
    </xf>
    <xf numFmtId="182" fontId="10" fillId="0" borderId="2" xfId="5" applyNumberFormat="1" applyFont="1" applyBorder="1" applyAlignment="1">
      <alignment wrapText="1"/>
    </xf>
    <xf numFmtId="2" fontId="6" fillId="0" borderId="2" xfId="5" applyNumberFormat="1" applyFont="1" applyBorder="1" applyAlignment="1">
      <alignment wrapText="1"/>
    </xf>
    <xf numFmtId="1" fontId="10" fillId="0" borderId="2" xfId="5" applyNumberFormat="1" applyFont="1" applyBorder="1" applyAlignment="1">
      <alignment wrapText="1"/>
    </xf>
    <xf numFmtId="179" fontId="10" fillId="0" borderId="2" xfId="5" applyNumberFormat="1" applyFont="1" applyBorder="1" applyAlignment="1">
      <alignment wrapText="1"/>
    </xf>
    <xf numFmtId="10" fontId="8" fillId="0" borderId="2" xfId="0" applyNumberFormat="1" applyFont="1" applyBorder="1" applyAlignment="1">
      <alignment horizontal="center" wrapText="1"/>
    </xf>
    <xf numFmtId="179" fontId="10" fillId="4" borderId="2" xfId="5" applyNumberFormat="1" applyFont="1" applyFill="1" applyBorder="1" applyAlignment="1">
      <alignment wrapText="1"/>
    </xf>
    <xf numFmtId="179" fontId="6" fillId="0" borderId="2" xfId="5" applyNumberFormat="1" applyFont="1" applyBorder="1" applyAlignment="1">
      <alignment wrapText="1"/>
    </xf>
    <xf numFmtId="179" fontId="10" fillId="2" borderId="2" xfId="5" applyNumberFormat="1" applyFont="1" applyFill="1" applyBorder="1" applyAlignment="1">
      <alignment wrapText="1"/>
    </xf>
    <xf numFmtId="10" fontId="10" fillId="2" borderId="2" xfId="5" applyNumberFormat="1" applyFont="1" applyFill="1" applyBorder="1" applyAlignment="1">
      <alignment wrapText="1"/>
    </xf>
    <xf numFmtId="179" fontId="6" fillId="6" borderId="2" xfId="5" applyNumberFormat="1" applyFont="1" applyFill="1" applyBorder="1" applyAlignment="1">
      <alignment wrapText="1"/>
    </xf>
    <xf numFmtId="179" fontId="8" fillId="2" borderId="2" xfId="0" applyNumberFormat="1" applyFont="1" applyFill="1" applyBorder="1" applyAlignment="1">
      <alignment horizontal="center" wrapText="1"/>
    </xf>
    <xf numFmtId="179" fontId="6" fillId="2" borderId="5" xfId="5" applyNumberFormat="1" applyFont="1" applyFill="1" applyBorder="1" applyAlignment="1">
      <alignment wrapText="1"/>
    </xf>
    <xf numFmtId="2" fontId="10" fillId="0" borderId="2" xfId="5" applyNumberFormat="1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0" fillId="0" borderId="0" xfId="0" applyAlignment="1">
      <alignment vertical="center" wrapText="1"/>
    </xf>
    <xf numFmtId="0" fontId="15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80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83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vertical="center"/>
    </xf>
    <xf numFmtId="184" fontId="0" fillId="0" borderId="1" xfId="0" applyNumberFormat="1" applyBorder="1" applyAlignment="1">
      <alignment vertical="center"/>
    </xf>
    <xf numFmtId="182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vertical="center"/>
    </xf>
    <xf numFmtId="179" fontId="0" fillId="0" borderId="1" xfId="0" applyNumberFormat="1" applyBorder="1" applyAlignment="1">
      <alignment vertical="center"/>
    </xf>
    <xf numFmtId="185" fontId="0" fillId="0" borderId="1" xfId="0" applyNumberFormat="1" applyBorder="1" applyAlignment="1">
      <alignment vertical="center"/>
    </xf>
    <xf numFmtId="186" fontId="0" fillId="0" borderId="1" xfId="0" applyNumberFormat="1" applyBorder="1" applyAlignment="1">
      <alignment vertical="center"/>
    </xf>
    <xf numFmtId="10" fontId="0" fillId="0" borderId="1" xfId="0" applyNumberFormat="1" applyBorder="1" applyAlignment="1">
      <alignment vertical="center"/>
    </xf>
    <xf numFmtId="186" fontId="1" fillId="0" borderId="1" xfId="1" applyNumberFormat="1" applyBorder="1" applyAlignment="1">
      <alignment vertical="center"/>
    </xf>
    <xf numFmtId="187" fontId="0" fillId="0" borderId="1" xfId="0" applyNumberFormat="1" applyBorder="1" applyAlignment="1">
      <alignment vertical="center"/>
    </xf>
    <xf numFmtId="10" fontId="0" fillId="0" borderId="1" xfId="7" applyNumberFormat="1" applyFont="1" applyBorder="1" applyAlignment="1">
      <alignment vertical="center"/>
    </xf>
    <xf numFmtId="179" fontId="0" fillId="0" borderId="1" xfId="0" applyNumberFormat="1" applyBorder="1" applyAlignment="1">
      <alignment vertical="center" wrapText="1"/>
    </xf>
    <xf numFmtId="0" fontId="17" fillId="0" borderId="1" xfId="0" applyFont="1" applyBorder="1" applyAlignment="1">
      <alignment horizontal="left"/>
    </xf>
    <xf numFmtId="188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10" fontId="0" fillId="0" borderId="1" xfId="0" applyNumberFormat="1" applyBorder="1" applyAlignment="1">
      <alignment vertical="center" wrapText="1"/>
    </xf>
    <xf numFmtId="186" fontId="1" fillId="0" borderId="1" xfId="1" applyNumberFormat="1" applyBorder="1" applyAlignment="1">
      <alignment vertical="center" wrapText="1"/>
    </xf>
    <xf numFmtId="10" fontId="0" fillId="0" borderId="1" xfId="7" applyNumberFormat="1" applyFont="1" applyBorder="1" applyAlignment="1">
      <alignment vertical="center" wrapText="1"/>
    </xf>
    <xf numFmtId="0" fontId="15" fillId="0" borderId="1" xfId="8" applyFont="1" applyBorder="1" applyAlignment="1">
      <alignment horizontal="left" vertical="center"/>
    </xf>
    <xf numFmtId="9" fontId="0" fillId="0" borderId="1" xfId="0" applyNumberFormat="1" applyBorder="1" applyAlignment="1">
      <alignment vertical="center"/>
    </xf>
    <xf numFmtId="0" fontId="15" fillId="0" borderId="1" xfId="0" applyFont="1" applyBorder="1" applyAlignment="1">
      <alignment vertical="center"/>
    </xf>
    <xf numFmtId="189" fontId="14" fillId="7" borderId="1" xfId="0" applyNumberFormat="1" applyFont="1" applyFill="1" applyBorder="1" applyAlignment="1">
      <alignment horizontal="center" vertical="center"/>
    </xf>
    <xf numFmtId="189" fontId="14" fillId="7" borderId="1" xfId="0" applyNumberFormat="1" applyFont="1" applyFill="1" applyBorder="1" applyAlignment="1">
      <alignment horizontal="center" vertical="center" wrapText="1"/>
    </xf>
    <xf numFmtId="189" fontId="18" fillId="7" borderId="1" xfId="0" applyNumberFormat="1" applyFont="1" applyFill="1" applyBorder="1" applyAlignment="1">
      <alignment horizontal="center" vertical="center" wrapText="1"/>
    </xf>
    <xf numFmtId="189" fontId="14" fillId="8" borderId="1" xfId="0" applyNumberFormat="1" applyFont="1" applyFill="1" applyBorder="1" applyAlignment="1">
      <alignment horizontal="center" vertical="center"/>
    </xf>
    <xf numFmtId="189" fontId="14" fillId="8" borderId="1" xfId="0" applyNumberFormat="1" applyFont="1" applyFill="1" applyBorder="1" applyAlignment="1">
      <alignment horizontal="center" vertical="center" wrapText="1"/>
    </xf>
    <xf numFmtId="189" fontId="0" fillId="0" borderId="1" xfId="0" applyNumberFormat="1" applyBorder="1" applyAlignment="1">
      <alignment vertical="center"/>
    </xf>
    <xf numFmtId="179" fontId="6" fillId="2" borderId="5" xfId="5" applyNumberFormat="1" applyFont="1" applyFill="1" applyBorder="1"/>
    <xf numFmtId="189" fontId="18" fillId="7" borderId="1" xfId="0" applyNumberFormat="1" applyFont="1" applyFill="1" applyBorder="1" applyAlignment="1">
      <alignment horizontal="center" vertical="center"/>
    </xf>
    <xf numFmtId="189" fontId="14" fillId="7" borderId="1" xfId="21" applyNumberFormat="1" applyFont="1" applyFill="1" applyBorder="1" applyAlignment="1">
      <alignment horizontal="center" vertical="center"/>
    </xf>
    <xf numFmtId="189" fontId="14" fillId="7" borderId="1" xfId="21" applyNumberFormat="1" applyFont="1" applyFill="1" applyBorder="1" applyAlignment="1">
      <alignment horizontal="center" vertical="center" wrapText="1"/>
    </xf>
    <xf numFmtId="189" fontId="14" fillId="10" borderId="1" xfId="21" applyNumberFormat="1" applyFont="1" applyFill="1" applyBorder="1" applyAlignment="1">
      <alignment horizontal="center" vertical="center" wrapText="1"/>
    </xf>
    <xf numFmtId="10" fontId="16" fillId="0" borderId="1" xfId="7" applyNumberFormat="1" applyFont="1" applyBorder="1" applyAlignment="1">
      <alignment vertical="center" wrapText="1"/>
    </xf>
    <xf numFmtId="179" fontId="16" fillId="0" borderId="1" xfId="0" applyNumberFormat="1" applyFont="1" applyBorder="1" applyAlignment="1">
      <alignment vertical="center" wrapText="1"/>
    </xf>
    <xf numFmtId="189" fontId="14" fillId="7" borderId="1" xfId="0" applyNumberFormat="1" applyFont="1" applyFill="1" applyBorder="1" applyAlignment="1">
      <alignment horizontal="center" wrapText="1"/>
    </xf>
    <xf numFmtId="0" fontId="11" fillId="0" borderId="1" xfId="21" applyBorder="1" applyAlignment="1">
      <alignment vertical="center"/>
    </xf>
    <xf numFmtId="1" fontId="11" fillId="0" borderId="1" xfId="21" applyNumberFormat="1" applyBorder="1" applyAlignment="1">
      <alignment vertical="center" wrapText="1"/>
    </xf>
    <xf numFmtId="1" fontId="11" fillId="10" borderId="1" xfId="21" applyNumberForma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" fillId="7" borderId="1" xfId="0" applyFont="1" applyFill="1" applyBorder="1"/>
    <xf numFmtId="0" fontId="11" fillId="9" borderId="1" xfId="0" applyFont="1" applyFill="1" applyBorder="1" applyAlignment="1">
      <alignment vertical="center"/>
    </xf>
    <xf numFmtId="0" fontId="1" fillId="9" borderId="1" xfId="0" applyFont="1" applyFill="1" applyBorder="1"/>
    <xf numFmtId="185" fontId="0" fillId="0" borderId="1" xfId="0" applyNumberFormat="1" applyBorder="1" applyAlignment="1">
      <alignment vertical="center" wrapText="1"/>
    </xf>
    <xf numFmtId="185" fontId="16" fillId="0" borderId="1" xfId="0" applyNumberFormat="1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1" fontId="0" fillId="0" borderId="1" xfId="0" applyNumberFormat="1" applyBorder="1" applyAlignment="1">
      <alignment vertical="center" wrapText="1"/>
    </xf>
    <xf numFmtId="0" fontId="11" fillId="0" borderId="1" xfId="8" applyFont="1" applyBorder="1" applyAlignment="1">
      <alignment horizontal="left" vertical="center"/>
    </xf>
    <xf numFmtId="189" fontId="20" fillId="9" borderId="1" xfId="23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0" fontId="1" fillId="0" borderId="1" xfId="1" applyNumberFormat="1" applyBorder="1" applyAlignment="1">
      <alignment vertical="center"/>
    </xf>
    <xf numFmtId="9" fontId="16" fillId="0" borderId="1" xfId="0" applyNumberFormat="1" applyFont="1" applyBorder="1" applyAlignment="1">
      <alignment vertical="center"/>
    </xf>
  </cellXfs>
  <cellStyles count="24">
    <cellStyle name="Comma 5" xfId="2" xr:uid="{00000000-0005-0000-0000-000006000000}"/>
    <cellStyle name="Currency 15" xfId="3" xr:uid="{00000000-0005-0000-0000-000007000000}"/>
    <cellStyle name="Currency_macys smart dry bright story 03232011 Hellen" xfId="23" xr:uid="{9BF77275-8C9A-4866-ABC9-29537FE1070B}"/>
    <cellStyle name="Normal 2" xfId="4" xr:uid="{00000000-0005-0000-0000-000008000000}"/>
    <cellStyle name="Normal 2 18 2" xfId="5" xr:uid="{00000000-0005-0000-0000-000009000000}"/>
    <cellStyle name="Normal 2 18 2 2" xfId="13" xr:uid="{FB441393-3B85-4E3C-AE56-5B3F197E717A}"/>
    <cellStyle name="Normal 2 18 2 3" xfId="18" xr:uid="{321B180D-1416-4689-9AD5-7845F4D66F45}"/>
    <cellStyle name="Normal 2 2" xfId="12" xr:uid="{DAE56AD3-3567-4E88-B2EA-9D32EC2C1655}"/>
    <cellStyle name="Normal 2 2 2" xfId="19" xr:uid="{25F73BC4-429A-495F-91BA-807A81626FD4}"/>
    <cellStyle name="Normal 2 3" xfId="17" xr:uid="{26AEF722-2AF8-4FB2-B65F-0447B07FD19C}"/>
    <cellStyle name="Normal 3" xfId="11" xr:uid="{898B7BD7-44AF-4CA3-81CD-D412141323D7}"/>
    <cellStyle name="Normal 4" xfId="15" xr:uid="{283EDE29-8926-4C53-9D4A-F59D6ACA5CD0}"/>
    <cellStyle name="Normal 4 2" xfId="20" xr:uid="{7D5E6D62-1234-4C76-90AB-7A3A0C951CB1}"/>
    <cellStyle name="Normal 5" xfId="16" xr:uid="{10CCE6DF-281A-47A9-9CCA-A82C96F63D48}"/>
    <cellStyle name="Normal 6" xfId="21" xr:uid="{D1173C0E-D465-46F9-A2A0-6401AD6CD130}"/>
    <cellStyle name="Normal 65" xfId="6" xr:uid="{00000000-0005-0000-0000-00000A000000}"/>
    <cellStyle name="Percent 2" xfId="7" xr:uid="{00000000-0005-0000-0000-00000B000000}"/>
    <cellStyle name="Percent 3" xfId="22" xr:uid="{033FD17C-D5FE-48D3-970D-53FB3532C26E}"/>
    <cellStyle name="Style 1" xfId="8" xr:uid="{00000000-0005-0000-0000-00000C000000}"/>
    <cellStyle name="Style 1 2" xfId="9" xr:uid="{00000000-0005-0000-0000-00000D000000}"/>
    <cellStyle name="百分比" xfId="1" builtinId="5"/>
    <cellStyle name="常规" xfId="0" builtinId="0"/>
    <cellStyle name="常规 27" xfId="14" xr:uid="{BB84AC4E-1AE6-4144-919A-27738DDAADB8}"/>
    <cellStyle name="样式 1 2" xfId="10" xr:uid="{00000000-0005-0000-0000-00000F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DDEEFF"/>
      <rgbColor rgb="FF9C0006"/>
      <rgbColor rgb="FF008000"/>
      <rgbColor rgb="FF000080"/>
      <rgbColor rgb="FFF1F8E9"/>
      <rgbColor rgb="FF800080"/>
      <rgbColor rgb="FF008080"/>
      <rgbColor rgb="FFFFC7CE"/>
      <rgbColor rgb="FFEDE7F6"/>
      <rgbColor rgb="FFE8E8E8"/>
      <rgbColor rgb="FF993366"/>
      <rgbColor rgb="FFFFFFCC"/>
      <rgbColor rgb="FFE0F7FA"/>
      <rgbColor rgb="FF660066"/>
      <rgbColor rgb="FFFCE4EC"/>
      <rgbColor rgb="FF0066CC"/>
      <rgbColor rgb="FFC1E5F5"/>
      <rgbColor rgb="FF000080"/>
      <rgbColor rgb="FFFF00FF"/>
      <rgbColor rgb="FFFFF8E1"/>
      <rgbColor rgb="FFE8F5E9"/>
      <rgbColor rgb="FF800080"/>
      <rgbColor rgb="FF800000"/>
      <rgbColor rgb="FF008080"/>
      <rgbColor rgb="FF0000FF"/>
      <rgbColor rgb="FFF9FBE7"/>
      <rgbColor rgb="FFE0F2F1"/>
      <rgbColor rgb="FFC8E6C9"/>
      <rgbColor rgb="FFFFF9C4"/>
      <rgbColor rgb="FF83CBEB"/>
      <rgbColor rgb="FFFBE3D6"/>
      <rgbColor rgb="FFF3E5F5"/>
      <rgbColor rgb="FFF6C6AD"/>
      <rgbColor rgb="FF4472C4"/>
      <rgbColor rgb="FF47D45A"/>
      <rgbColor rgb="FF92D050"/>
      <rgbColor rgb="FFFFC000"/>
      <rgbColor rgb="FFFBE9E7"/>
      <rgbColor rgb="FFFFF3E0"/>
      <rgbColor rgb="FF666699"/>
      <rgbColor rgb="FF84E291"/>
      <rgbColor rgb="FF003366"/>
      <rgbColor rgb="FFE8EAF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68</xdr:col>
      <xdr:colOff>322822</xdr:colOff>
      <xdr:row>53</xdr:row>
      <xdr:rowOff>372721</xdr:rowOff>
    </xdr:from>
    <xdr:to>
      <xdr:col>79</xdr:col>
      <xdr:colOff>2684</xdr:colOff>
      <xdr:row>65</xdr:row>
      <xdr:rowOff>133925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0CBAD1AC-7E0F-423F-A421-23826D3CD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90597" y="5068546"/>
          <a:ext cx="6385462" cy="2228179"/>
        </a:xfrm>
        <a:prstGeom prst="rect">
          <a:avLst/>
        </a:prstGeom>
      </xdr:spPr>
    </xdr:pic>
    <xdr:clientData/>
  </xdr:twoCellAnchor>
  <xdr:twoCellAnchor editAs="oneCell">
    <xdr:from>
      <xdr:col>68</xdr:col>
      <xdr:colOff>560691</xdr:colOff>
      <xdr:row>53</xdr:row>
      <xdr:rowOff>0</xdr:rowOff>
    </xdr:from>
    <xdr:to>
      <xdr:col>88</xdr:col>
      <xdr:colOff>276848</xdr:colOff>
      <xdr:row>66</xdr:row>
      <xdr:rowOff>121970</xdr:rowOff>
    </xdr:to>
    <xdr:pic>
      <xdr:nvPicPr>
        <xdr:cNvPr id="3" name="Picture 20">
          <a:extLst>
            <a:ext uri="{FF2B5EF4-FFF2-40B4-BE49-F238E27FC236}">
              <a16:creationId xmlns:a16="http://schemas.microsoft.com/office/drawing/2014/main" id="{8BCE2409-60D8-4624-B83C-10AE8CBFB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528466" y="4819650"/>
          <a:ext cx="11908157" cy="2598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AEAA6-48DF-4B4F-B302-D596A23018C2}">
  <dimension ref="A1:BQ65"/>
  <sheetViews>
    <sheetView tabSelected="1" topLeftCell="B52" zoomScale="94" zoomScaleNormal="94" workbookViewId="0">
      <selection activeCell="L38" sqref="L38:L65"/>
    </sheetView>
  </sheetViews>
  <sheetFormatPr defaultColWidth="9.140625" defaultRowHeight="15" x14ac:dyDescent="0.25"/>
  <cols>
    <col min="1" max="1" width="10.140625" style="1" hidden="1" customWidth="1"/>
    <col min="2" max="2" width="18" style="2" customWidth="1"/>
    <col min="3" max="3" width="8.42578125" style="2" hidden="1" customWidth="1"/>
    <col min="4" max="4" width="16.28515625" style="2" customWidth="1"/>
    <col min="5" max="5" width="32.7109375" style="2" customWidth="1"/>
    <col min="6" max="6" width="16.140625" style="2" customWidth="1"/>
    <col min="7" max="7" width="15.140625" style="2" customWidth="1"/>
    <col min="8" max="8" width="49.7109375" style="2" customWidth="1"/>
    <col min="9" max="9" width="14.85546875" style="2" customWidth="1"/>
    <col min="10" max="10" width="12.7109375" style="2" customWidth="1"/>
    <col min="11" max="11" width="12.7109375" style="3" customWidth="1"/>
    <col min="12" max="12" width="17.5703125" style="2" customWidth="1"/>
    <col min="13" max="13" width="20.42578125" style="2" customWidth="1"/>
    <col min="14" max="14" width="6.140625" style="2" customWidth="1"/>
    <col min="15" max="15" width="8.5703125" style="2" customWidth="1"/>
    <col min="16" max="16" width="6.85546875" style="2" customWidth="1"/>
    <col min="17" max="18" width="8.85546875" style="2" customWidth="1"/>
    <col min="19" max="19" width="8.5703125" style="4" customWidth="1"/>
    <col min="20" max="21" width="9.42578125" style="2" customWidth="1"/>
    <col min="22" max="22" width="8.140625" style="5" customWidth="1"/>
    <col min="23" max="23" width="8.85546875" style="5" customWidth="1"/>
    <col min="24" max="24" width="8.5703125" style="5" customWidth="1"/>
    <col min="25" max="25" width="8.140625" style="5" customWidth="1"/>
    <col min="26" max="26" width="8.85546875" style="5" customWidth="1"/>
    <col min="27" max="27" width="7.140625" style="5" customWidth="1"/>
    <col min="28" max="28" width="9" style="6" customWidth="1"/>
    <col min="29" max="29" width="6.140625" style="7" customWidth="1"/>
    <col min="30" max="30" width="10" style="8" customWidth="1"/>
    <col min="31" max="31" width="10" style="6" customWidth="1"/>
    <col min="32" max="32" width="9.85546875" style="7" customWidth="1"/>
    <col min="33" max="33" width="11.5703125" style="2" customWidth="1"/>
    <col min="34" max="34" width="8.85546875" style="4" customWidth="1"/>
    <col min="35" max="35" width="16.5703125" style="2" customWidth="1"/>
    <col min="36" max="36" width="8.42578125" style="9" customWidth="1"/>
    <col min="37" max="37" width="9" style="4" customWidth="1"/>
    <col min="38" max="38" width="8.42578125" style="4" customWidth="1"/>
    <col min="39" max="39" width="7.85546875" style="9" customWidth="1"/>
    <col min="40" max="40" width="10.5703125" style="4" customWidth="1"/>
    <col min="41" max="41" width="8.140625" style="9" customWidth="1"/>
    <col min="42" max="43" width="9.140625" style="4" customWidth="1"/>
    <col min="44" max="44" width="11.5703125" style="9" customWidth="1"/>
    <col min="45" max="45" width="10.85546875" style="4" customWidth="1"/>
    <col min="46" max="46" width="7.85546875" style="4" customWidth="1"/>
    <col min="47" max="47" width="9.5703125" style="4" customWidth="1"/>
    <col min="48" max="48" width="7.85546875" style="4" customWidth="1"/>
    <col min="49" max="52" width="12.140625" style="4" customWidth="1"/>
    <col min="53" max="54" width="9.140625" style="2" customWidth="1"/>
    <col min="55" max="55" width="10.140625" style="4" customWidth="1"/>
    <col min="56" max="56" width="9.140625" style="2"/>
    <col min="57" max="57" width="11.85546875" style="4" customWidth="1"/>
    <col min="58" max="58" width="11.5703125" style="4" customWidth="1"/>
    <col min="59" max="59" width="11.85546875" style="4" hidden="1" customWidth="1"/>
    <col min="60" max="60" width="9.85546875" style="2" bestFit="1" customWidth="1"/>
    <col min="61" max="61" width="0" style="2" hidden="1" customWidth="1"/>
    <col min="62" max="62" width="15.5703125" style="2" hidden="1" customWidth="1"/>
    <col min="63" max="63" width="14.85546875" style="2" customWidth="1"/>
    <col min="64" max="16384" width="9.140625" style="2"/>
  </cols>
  <sheetData>
    <row r="1" spans="1:65" ht="67.5" customHeight="1" x14ac:dyDescent="0.25">
      <c r="A1" s="11" t="s">
        <v>3</v>
      </c>
      <c r="B1" s="11" t="s">
        <v>4</v>
      </c>
      <c r="C1" s="12" t="s">
        <v>5</v>
      </c>
      <c r="D1" s="13" t="s">
        <v>0</v>
      </c>
      <c r="E1" s="13" t="s">
        <v>2</v>
      </c>
      <c r="F1" s="14" t="s">
        <v>6</v>
      </c>
      <c r="G1" s="12" t="s">
        <v>7</v>
      </c>
      <c r="H1" s="15" t="s">
        <v>8</v>
      </c>
      <c r="I1" s="16" t="s">
        <v>9</v>
      </c>
      <c r="J1" s="15" t="s">
        <v>10</v>
      </c>
      <c r="K1" s="16" t="s">
        <v>11</v>
      </c>
      <c r="L1" s="15" t="s">
        <v>12</v>
      </c>
      <c r="M1" s="15" t="s">
        <v>13</v>
      </c>
      <c r="N1" s="12" t="s">
        <v>14</v>
      </c>
      <c r="O1" s="12" t="s">
        <v>15</v>
      </c>
      <c r="P1" s="12" t="s">
        <v>16</v>
      </c>
      <c r="Q1" s="12" t="s">
        <v>17</v>
      </c>
      <c r="R1" s="16" t="s">
        <v>18</v>
      </c>
      <c r="S1" s="17" t="s">
        <v>19</v>
      </c>
      <c r="T1" s="18" t="s">
        <v>20</v>
      </c>
      <c r="U1" s="11" t="s">
        <v>21</v>
      </c>
      <c r="V1" s="19" t="s">
        <v>22</v>
      </c>
      <c r="W1" s="19" t="s">
        <v>23</v>
      </c>
      <c r="X1" s="19" t="s">
        <v>24</v>
      </c>
      <c r="Y1" s="19" t="s">
        <v>25</v>
      </c>
      <c r="Z1" s="19" t="s">
        <v>26</v>
      </c>
      <c r="AA1" s="19" t="s">
        <v>27</v>
      </c>
      <c r="AB1" s="20" t="s">
        <v>28</v>
      </c>
      <c r="AC1" s="21" t="s">
        <v>29</v>
      </c>
      <c r="AD1" s="22" t="s">
        <v>30</v>
      </c>
      <c r="AE1" s="23" t="s">
        <v>31</v>
      </c>
      <c r="AF1" s="24" t="s">
        <v>32</v>
      </c>
      <c r="AG1" s="11" t="s">
        <v>33</v>
      </c>
      <c r="AH1" s="25" t="s">
        <v>34</v>
      </c>
      <c r="AI1" s="11" t="s">
        <v>35</v>
      </c>
      <c r="AJ1" s="26" t="s">
        <v>36</v>
      </c>
      <c r="AK1" s="27" t="s">
        <v>37</v>
      </c>
      <c r="AL1" s="25" t="s">
        <v>38</v>
      </c>
      <c r="AM1" s="26" t="s">
        <v>39</v>
      </c>
      <c r="AN1" s="25" t="s">
        <v>40</v>
      </c>
      <c r="AO1" s="26" t="s">
        <v>41</v>
      </c>
      <c r="AP1" s="25" t="s">
        <v>42</v>
      </c>
      <c r="AQ1" s="28" t="s">
        <v>43</v>
      </c>
      <c r="AR1" s="26" t="s">
        <v>44</v>
      </c>
      <c r="AS1" s="25" t="s">
        <v>45</v>
      </c>
      <c r="AT1" s="25" t="s">
        <v>46</v>
      </c>
      <c r="AU1" s="29" t="s">
        <v>47</v>
      </c>
      <c r="AV1" s="30" t="s">
        <v>48</v>
      </c>
      <c r="AW1" s="31" t="s">
        <v>167</v>
      </c>
      <c r="AX1" s="83" t="s">
        <v>130</v>
      </c>
      <c r="AY1" s="76" t="s">
        <v>129</v>
      </c>
      <c r="AZ1" s="31" t="s">
        <v>128</v>
      </c>
      <c r="BA1" s="32" t="s">
        <v>49</v>
      </c>
      <c r="BB1" s="30" t="s">
        <v>50</v>
      </c>
      <c r="BC1" s="33" t="s">
        <v>51</v>
      </c>
      <c r="BD1" s="11" t="s">
        <v>52</v>
      </c>
      <c r="BE1" s="25" t="s">
        <v>53</v>
      </c>
      <c r="BF1" s="25" t="s">
        <v>54</v>
      </c>
      <c r="BG1" s="25" t="s">
        <v>55</v>
      </c>
      <c r="BH1" s="34" t="s">
        <v>56</v>
      </c>
      <c r="BI1" s="35" t="s">
        <v>57</v>
      </c>
      <c r="BJ1" s="35" t="s">
        <v>58</v>
      </c>
      <c r="BK1" s="10" t="s">
        <v>59</v>
      </c>
      <c r="BL1" s="10" t="s">
        <v>60</v>
      </c>
      <c r="BM1" s="10" t="s">
        <v>61</v>
      </c>
    </row>
    <row r="2" spans="1:65" s="36" customFormat="1" ht="20.100000000000001" customHeight="1" x14ac:dyDescent="0.2">
      <c r="A2" s="38">
        <v>1</v>
      </c>
      <c r="B2" s="96"/>
      <c r="C2" s="39"/>
      <c r="D2" s="39" t="s">
        <v>62</v>
      </c>
      <c r="E2" s="39" t="s">
        <v>120</v>
      </c>
      <c r="F2" s="39" t="s">
        <v>63</v>
      </c>
      <c r="G2" s="40"/>
      <c r="H2" s="39" t="s">
        <v>64</v>
      </c>
      <c r="I2" s="39" t="s">
        <v>65</v>
      </c>
      <c r="J2" s="41" t="s">
        <v>66</v>
      </c>
      <c r="K2" s="41" t="s">
        <v>66</v>
      </c>
      <c r="L2" s="42" t="s">
        <v>168</v>
      </c>
      <c r="M2" s="41" t="s">
        <v>67</v>
      </c>
      <c r="N2" s="39"/>
      <c r="O2" s="43"/>
      <c r="P2" s="88" t="s">
        <v>131</v>
      </c>
      <c r="Q2" s="44"/>
      <c r="R2" s="39" t="s">
        <v>68</v>
      </c>
      <c r="S2" s="70">
        <v>1.83</v>
      </c>
      <c r="T2" s="39" t="s">
        <v>69</v>
      </c>
      <c r="U2" s="39" t="s">
        <v>70</v>
      </c>
      <c r="V2" s="51">
        <v>24</v>
      </c>
      <c r="W2" s="51">
        <v>23</v>
      </c>
      <c r="X2" s="51">
        <v>29</v>
      </c>
      <c r="Y2" s="51">
        <v>8.1999999999999993</v>
      </c>
      <c r="Z2" s="51">
        <v>8.1999999999999993</v>
      </c>
      <c r="AA2" s="51">
        <v>20.8</v>
      </c>
      <c r="AB2" s="45">
        <v>8</v>
      </c>
      <c r="AC2" s="46">
        <v>2</v>
      </c>
      <c r="AD2" s="47">
        <f t="shared" ref="AD2:AD65" si="0">IF(Y2="","",Y2*Z2*AA2/1000000)</f>
        <v>1.3985919999999999E-3</v>
      </c>
      <c r="AE2" s="45">
        <v>63</v>
      </c>
      <c r="AF2" s="48">
        <f t="shared" ref="AF2:AF19" si="1">IF(ISERROR(AE2/AD2*AC2),"",AE2/AD2*AC2)</f>
        <v>90090.605408868345</v>
      </c>
      <c r="AG2" s="49">
        <v>3000</v>
      </c>
      <c r="AH2" s="50">
        <f t="shared" ref="AH2:AH19" si="2">IF(ISERROR(AG2/AF2),"",AG2/AF2)</f>
        <v>3.3299809523809523E-2</v>
      </c>
      <c r="AI2" s="51" t="s">
        <v>71</v>
      </c>
      <c r="AJ2" s="52">
        <v>0.16800000000000001</v>
      </c>
      <c r="AK2" s="50">
        <f t="shared" ref="AK2:AK65" si="3">IF(ISERROR(S2*AJ2),"",S2*AJ2)</f>
        <v>0.30744000000000005</v>
      </c>
      <c r="AL2" s="50">
        <f t="shared" ref="AL2:AL65" si="4">IF(ISERROR(S2+AH2+AK2),"",S2+AH2+AK2)</f>
        <v>2.1707398095238095</v>
      </c>
      <c r="AM2" s="53">
        <v>0.01</v>
      </c>
      <c r="AN2" s="50">
        <f t="shared" ref="AN2:AN19" si="5">IF(ISERROR(AW2*AM2),"",AW2*AM2)</f>
        <v>3.5000000000000003E-2</v>
      </c>
      <c r="AO2" s="53">
        <v>0.06</v>
      </c>
      <c r="AP2" s="50">
        <f t="shared" ref="AP2:AP19" si="6">IF(ISERROR(AW2*AO2),"",AW2*AO2)</f>
        <v>0.21</v>
      </c>
      <c r="AQ2" s="50"/>
      <c r="AR2" s="53">
        <v>0</v>
      </c>
      <c r="AS2" s="50">
        <f t="shared" ref="AS2:AS19" si="7">IF(ISERROR(AW2*AR2),"",AW2*AR2)</f>
        <v>0</v>
      </c>
      <c r="AT2" s="50">
        <f t="shared" ref="AT2:AT19" si="8">IF(ISERROR(AN2+AP2+AS2),"",AN2+AP2+AS2)</f>
        <v>0.245</v>
      </c>
      <c r="AU2" s="50">
        <f t="shared" ref="AU2:AU19" si="9">IF(ISERROR(AL2+AT2),"",AL2+AT2)</f>
        <v>2.4157398095238096</v>
      </c>
      <c r="AV2" s="54">
        <f t="shared" ref="AV2:AV19" si="10">IF(ISERROR((AW2-AU2)/AW2),"",(AW2-AU2)/AW2)</f>
        <v>0.30978862585034012</v>
      </c>
      <c r="AW2" s="70">
        <v>3.5</v>
      </c>
      <c r="AX2" s="70"/>
      <c r="AY2" s="78"/>
      <c r="AZ2" s="70">
        <v>3.5</v>
      </c>
      <c r="BA2" s="55"/>
      <c r="BB2" s="56" t="str">
        <f t="shared" ref="BB2:BB19" si="11">IF(ISERROR((BA2-AW2)/BA2),"",(BA2-AW2)/BA2)</f>
        <v/>
      </c>
      <c r="BC2" s="57"/>
      <c r="BD2" s="84">
        <v>1000</v>
      </c>
      <c r="BE2" s="50">
        <f t="shared" ref="BE2:BE8" si="12">IF(ISERROR(AU2*BD2),"",AU2*BD2)</f>
        <v>2415.7398095238095</v>
      </c>
      <c r="BF2" s="50">
        <f t="shared" ref="BF2:BF8" si="13">IF(ISERROR(AW2*BD2),"",AW2*BD2)</f>
        <v>3500</v>
      </c>
      <c r="BG2" s="50"/>
      <c r="BH2" s="45"/>
      <c r="BI2" s="39"/>
      <c r="BJ2" s="39"/>
      <c r="BK2" s="39" t="s">
        <v>72</v>
      </c>
      <c r="BL2" s="39" t="s">
        <v>1</v>
      </c>
      <c r="BM2" s="39" t="s">
        <v>73</v>
      </c>
    </row>
    <row r="3" spans="1:65" s="36" customFormat="1" ht="20.100000000000001" customHeight="1" x14ac:dyDescent="0.2">
      <c r="A3" s="38">
        <v>2</v>
      </c>
      <c r="B3" s="97"/>
      <c r="C3" s="39"/>
      <c r="D3" s="39" t="s">
        <v>62</v>
      </c>
      <c r="E3" s="39" t="s">
        <v>120</v>
      </c>
      <c r="F3" s="39" t="s">
        <v>63</v>
      </c>
      <c r="G3" s="40"/>
      <c r="H3" s="39" t="s">
        <v>74</v>
      </c>
      <c r="I3" s="39" t="s">
        <v>75</v>
      </c>
      <c r="J3" s="41" t="s">
        <v>66</v>
      </c>
      <c r="K3" s="41" t="s">
        <v>66</v>
      </c>
      <c r="L3" s="42" t="s">
        <v>169</v>
      </c>
      <c r="M3" s="41" t="s">
        <v>67</v>
      </c>
      <c r="N3" s="39"/>
      <c r="O3" s="43"/>
      <c r="P3" s="88" t="s">
        <v>132</v>
      </c>
      <c r="Q3" s="44"/>
      <c r="R3" s="39" t="s">
        <v>68</v>
      </c>
      <c r="S3" s="70">
        <v>1.65</v>
      </c>
      <c r="T3" s="39" t="s">
        <v>69</v>
      </c>
      <c r="U3" s="39"/>
      <c r="V3" s="51">
        <v>24</v>
      </c>
      <c r="W3" s="51">
        <v>23</v>
      </c>
      <c r="X3" s="51">
        <v>29</v>
      </c>
      <c r="Y3" s="51">
        <v>12.6</v>
      </c>
      <c r="Z3" s="51">
        <v>7.3</v>
      </c>
      <c r="AA3" s="51">
        <v>12</v>
      </c>
      <c r="AB3" s="45">
        <v>8</v>
      </c>
      <c r="AC3" s="46">
        <v>1</v>
      </c>
      <c r="AD3" s="47">
        <f t="shared" si="0"/>
        <v>1.1037599999999999E-3</v>
      </c>
      <c r="AE3" s="45">
        <v>63</v>
      </c>
      <c r="AF3" s="48">
        <f t="shared" si="1"/>
        <v>57077.625570776261</v>
      </c>
      <c r="AG3" s="49">
        <v>3000</v>
      </c>
      <c r="AH3" s="50">
        <f t="shared" si="2"/>
        <v>5.2559999999999996E-2</v>
      </c>
      <c r="AI3" s="58" t="s">
        <v>76</v>
      </c>
      <c r="AJ3" s="52">
        <f t="shared" ref="AJ3:AJ8" si="14">6%+15%</f>
        <v>0.21</v>
      </c>
      <c r="AK3" s="50">
        <f t="shared" si="3"/>
        <v>0.34649999999999997</v>
      </c>
      <c r="AL3" s="50">
        <f t="shared" si="4"/>
        <v>2.0490599999999999</v>
      </c>
      <c r="AM3" s="53">
        <v>0.01</v>
      </c>
      <c r="AN3" s="50">
        <f t="shared" si="5"/>
        <v>3.2500000000000001E-2</v>
      </c>
      <c r="AO3" s="53">
        <v>0.06</v>
      </c>
      <c r="AP3" s="50">
        <f t="shared" si="6"/>
        <v>0.19500000000000001</v>
      </c>
      <c r="AQ3" s="50"/>
      <c r="AR3" s="53">
        <v>0</v>
      </c>
      <c r="AS3" s="50">
        <f t="shared" si="7"/>
        <v>0</v>
      </c>
      <c r="AT3" s="50">
        <f t="shared" si="8"/>
        <v>0.22750000000000001</v>
      </c>
      <c r="AU3" s="50">
        <f t="shared" si="9"/>
        <v>2.2765599999999999</v>
      </c>
      <c r="AV3" s="54">
        <f t="shared" si="10"/>
        <v>0.29952000000000001</v>
      </c>
      <c r="AW3" s="70">
        <v>3.25</v>
      </c>
      <c r="AX3" s="70"/>
      <c r="AY3" s="78"/>
      <c r="AZ3" s="70">
        <v>3.25</v>
      </c>
      <c r="BA3" s="55"/>
      <c r="BB3" s="56" t="str">
        <f t="shared" si="11"/>
        <v/>
      </c>
      <c r="BC3" s="57"/>
      <c r="BD3" s="84">
        <v>500</v>
      </c>
      <c r="BE3" s="50">
        <f t="shared" si="12"/>
        <v>1138.28</v>
      </c>
      <c r="BF3" s="50">
        <f t="shared" si="13"/>
        <v>1625</v>
      </c>
      <c r="BG3" s="50"/>
      <c r="BH3" s="45"/>
      <c r="BI3" s="39"/>
      <c r="BJ3" s="39"/>
      <c r="BK3" s="39" t="s">
        <v>72</v>
      </c>
      <c r="BL3" s="39" t="s">
        <v>1</v>
      </c>
      <c r="BM3" s="39" t="s">
        <v>73</v>
      </c>
    </row>
    <row r="4" spans="1:65" s="36" customFormat="1" ht="20.100000000000001" customHeight="1" x14ac:dyDescent="0.2">
      <c r="A4" s="38">
        <v>3</v>
      </c>
      <c r="B4" s="97"/>
      <c r="C4" s="39"/>
      <c r="D4" s="39" t="s">
        <v>62</v>
      </c>
      <c r="E4" s="39" t="s">
        <v>120</v>
      </c>
      <c r="F4" s="39" t="s">
        <v>63</v>
      </c>
      <c r="G4" s="40"/>
      <c r="H4" s="39" t="s">
        <v>77</v>
      </c>
      <c r="I4" s="39" t="s">
        <v>78</v>
      </c>
      <c r="J4" s="41" t="s">
        <v>66</v>
      </c>
      <c r="K4" s="41" t="s">
        <v>66</v>
      </c>
      <c r="L4" s="42" t="s">
        <v>170</v>
      </c>
      <c r="M4" s="41" t="s">
        <v>67</v>
      </c>
      <c r="N4" s="39"/>
      <c r="O4" s="43"/>
      <c r="P4" s="88" t="s">
        <v>133</v>
      </c>
      <c r="Q4" s="44"/>
      <c r="R4" s="39" t="s">
        <v>68</v>
      </c>
      <c r="S4" s="70">
        <v>1.47</v>
      </c>
      <c r="T4" s="39" t="s">
        <v>69</v>
      </c>
      <c r="U4" s="39"/>
      <c r="V4" s="51">
        <v>24</v>
      </c>
      <c r="W4" s="51">
        <v>23</v>
      </c>
      <c r="X4" s="51">
        <v>29</v>
      </c>
      <c r="Y4" s="51">
        <v>8.8000000000000007</v>
      </c>
      <c r="Z4" s="51">
        <v>8.8000000000000007</v>
      </c>
      <c r="AA4" s="51">
        <v>12.5</v>
      </c>
      <c r="AB4" s="45">
        <v>8</v>
      </c>
      <c r="AC4" s="46">
        <v>1</v>
      </c>
      <c r="AD4" s="47">
        <f t="shared" si="0"/>
        <v>9.6800000000000011E-4</v>
      </c>
      <c r="AE4" s="45">
        <v>63</v>
      </c>
      <c r="AF4" s="48">
        <f t="shared" si="1"/>
        <v>65082.644628099166</v>
      </c>
      <c r="AG4" s="49">
        <v>3000</v>
      </c>
      <c r="AH4" s="50">
        <f t="shared" si="2"/>
        <v>4.6095238095238099E-2</v>
      </c>
      <c r="AI4" s="58" t="s">
        <v>76</v>
      </c>
      <c r="AJ4" s="52">
        <f t="shared" si="14"/>
        <v>0.21</v>
      </c>
      <c r="AK4" s="50">
        <f t="shared" si="3"/>
        <v>0.30869999999999997</v>
      </c>
      <c r="AL4" s="50">
        <f t="shared" si="4"/>
        <v>1.8247952380952381</v>
      </c>
      <c r="AM4" s="53">
        <v>0.01</v>
      </c>
      <c r="AN4" s="50">
        <f t="shared" si="5"/>
        <v>3.2500000000000001E-2</v>
      </c>
      <c r="AO4" s="53">
        <v>0.06</v>
      </c>
      <c r="AP4" s="50">
        <f t="shared" si="6"/>
        <v>0.19500000000000001</v>
      </c>
      <c r="AQ4" s="50"/>
      <c r="AR4" s="53">
        <v>0</v>
      </c>
      <c r="AS4" s="50">
        <f t="shared" si="7"/>
        <v>0</v>
      </c>
      <c r="AT4" s="50">
        <f t="shared" si="8"/>
        <v>0.22750000000000001</v>
      </c>
      <c r="AU4" s="50">
        <f t="shared" si="9"/>
        <v>2.0522952380952382</v>
      </c>
      <c r="AV4" s="54">
        <f t="shared" si="10"/>
        <v>0.36852454212454211</v>
      </c>
      <c r="AW4" s="70">
        <v>3.25</v>
      </c>
      <c r="AX4" s="70"/>
      <c r="AY4" s="78"/>
      <c r="AZ4" s="70">
        <v>3.25</v>
      </c>
      <c r="BA4" s="55"/>
      <c r="BB4" s="56" t="str">
        <f t="shared" si="11"/>
        <v/>
      </c>
      <c r="BC4" s="57"/>
      <c r="BD4" s="84">
        <v>500</v>
      </c>
      <c r="BE4" s="50">
        <f t="shared" si="12"/>
        <v>1026.1476190476192</v>
      </c>
      <c r="BF4" s="50">
        <f t="shared" si="13"/>
        <v>1625</v>
      </c>
      <c r="BG4" s="50"/>
      <c r="BH4" s="45"/>
      <c r="BI4" s="39"/>
      <c r="BJ4" s="39"/>
      <c r="BK4" s="39" t="s">
        <v>72</v>
      </c>
      <c r="BL4" s="39" t="s">
        <v>1</v>
      </c>
      <c r="BM4" s="39" t="s">
        <v>73</v>
      </c>
    </row>
    <row r="5" spans="1:65" s="36" customFormat="1" ht="20.100000000000001" customHeight="1" x14ac:dyDescent="0.2">
      <c r="A5" s="38">
        <v>4</v>
      </c>
      <c r="B5" s="97"/>
      <c r="C5" s="39"/>
      <c r="D5" s="39" t="s">
        <v>62</v>
      </c>
      <c r="E5" s="39" t="s">
        <v>120</v>
      </c>
      <c r="F5" s="39" t="s">
        <v>63</v>
      </c>
      <c r="G5" s="40"/>
      <c r="H5" s="39" t="s">
        <v>79</v>
      </c>
      <c r="I5" s="39" t="s">
        <v>80</v>
      </c>
      <c r="J5" s="41" t="s">
        <v>66</v>
      </c>
      <c r="K5" s="41" t="s">
        <v>66</v>
      </c>
      <c r="L5" s="42" t="s">
        <v>171</v>
      </c>
      <c r="M5" s="41" t="s">
        <v>67</v>
      </c>
      <c r="N5" s="39"/>
      <c r="O5" s="43"/>
      <c r="P5" s="88" t="s">
        <v>134</v>
      </c>
      <c r="Q5" s="44"/>
      <c r="R5" s="39" t="s">
        <v>68</v>
      </c>
      <c r="S5" s="70">
        <v>1.37</v>
      </c>
      <c r="T5" s="39" t="s">
        <v>69</v>
      </c>
      <c r="U5" s="39"/>
      <c r="V5" s="51">
        <v>24</v>
      </c>
      <c r="W5" s="51">
        <v>23</v>
      </c>
      <c r="X5" s="51">
        <v>29</v>
      </c>
      <c r="Y5" s="51">
        <v>15.7</v>
      </c>
      <c r="Z5" s="51">
        <v>10.5</v>
      </c>
      <c r="AA5" s="51">
        <v>4</v>
      </c>
      <c r="AB5" s="45">
        <v>8</v>
      </c>
      <c r="AC5" s="46">
        <v>1</v>
      </c>
      <c r="AD5" s="47">
        <f t="shared" si="0"/>
        <v>6.5939999999999998E-4</v>
      </c>
      <c r="AE5" s="45">
        <v>63</v>
      </c>
      <c r="AF5" s="48">
        <f t="shared" si="1"/>
        <v>95541.401273885349</v>
      </c>
      <c r="AG5" s="49">
        <v>3000</v>
      </c>
      <c r="AH5" s="50">
        <f t="shared" si="2"/>
        <v>3.1399999999999997E-2</v>
      </c>
      <c r="AI5" s="58" t="s">
        <v>76</v>
      </c>
      <c r="AJ5" s="52">
        <f t="shared" si="14"/>
        <v>0.21</v>
      </c>
      <c r="AK5" s="50">
        <f t="shared" si="3"/>
        <v>0.28770000000000001</v>
      </c>
      <c r="AL5" s="50">
        <f t="shared" si="4"/>
        <v>1.6891000000000003</v>
      </c>
      <c r="AM5" s="53">
        <v>0.01</v>
      </c>
      <c r="AN5" s="50">
        <f t="shared" si="5"/>
        <v>3.2500000000000001E-2</v>
      </c>
      <c r="AO5" s="53">
        <v>0.06</v>
      </c>
      <c r="AP5" s="50">
        <f t="shared" si="6"/>
        <v>0.19500000000000001</v>
      </c>
      <c r="AQ5" s="50"/>
      <c r="AR5" s="53">
        <v>0</v>
      </c>
      <c r="AS5" s="50">
        <f t="shared" si="7"/>
        <v>0</v>
      </c>
      <c r="AT5" s="50">
        <f t="shared" si="8"/>
        <v>0.22750000000000001</v>
      </c>
      <c r="AU5" s="50">
        <f t="shared" si="9"/>
        <v>1.9166000000000003</v>
      </c>
      <c r="AV5" s="54">
        <f t="shared" si="10"/>
        <v>0.41027692307692298</v>
      </c>
      <c r="AW5" s="70">
        <v>3.25</v>
      </c>
      <c r="AX5" s="70"/>
      <c r="AY5" s="78"/>
      <c r="AZ5" s="70">
        <v>3.25</v>
      </c>
      <c r="BA5" s="55"/>
      <c r="BB5" s="56" t="str">
        <f t="shared" si="11"/>
        <v/>
      </c>
      <c r="BC5" s="57"/>
      <c r="BD5" s="84">
        <v>500</v>
      </c>
      <c r="BE5" s="50">
        <f t="shared" si="12"/>
        <v>958.30000000000018</v>
      </c>
      <c r="BF5" s="50">
        <f t="shared" si="13"/>
        <v>1625</v>
      </c>
      <c r="BG5" s="50"/>
      <c r="BH5" s="45"/>
      <c r="BI5" s="39"/>
      <c r="BJ5" s="39"/>
      <c r="BK5" s="39" t="s">
        <v>72</v>
      </c>
      <c r="BL5" s="39" t="s">
        <v>1</v>
      </c>
      <c r="BM5" s="39" t="s">
        <v>73</v>
      </c>
    </row>
    <row r="6" spans="1:65" s="36" customFormat="1" ht="20.100000000000001" customHeight="1" x14ac:dyDescent="0.2">
      <c r="A6" s="38">
        <v>5</v>
      </c>
      <c r="B6" s="97"/>
      <c r="C6" s="39"/>
      <c r="D6" s="39" t="s">
        <v>62</v>
      </c>
      <c r="E6" s="39" t="s">
        <v>120</v>
      </c>
      <c r="F6" s="39" t="s">
        <v>63</v>
      </c>
      <c r="G6" s="40"/>
      <c r="H6" s="39" t="s">
        <v>81</v>
      </c>
      <c r="I6" s="39" t="s">
        <v>82</v>
      </c>
      <c r="J6" s="41" t="s">
        <v>66</v>
      </c>
      <c r="K6" s="41" t="s">
        <v>66</v>
      </c>
      <c r="L6" s="42" t="s">
        <v>172</v>
      </c>
      <c r="M6" s="41" t="s">
        <v>67</v>
      </c>
      <c r="N6" s="39"/>
      <c r="O6" s="43"/>
      <c r="P6" s="88" t="s">
        <v>135</v>
      </c>
      <c r="Q6" s="44"/>
      <c r="R6" s="39" t="s">
        <v>68</v>
      </c>
      <c r="S6" s="70">
        <v>2.4700000000000002</v>
      </c>
      <c r="T6" s="39" t="s">
        <v>69</v>
      </c>
      <c r="U6" s="39"/>
      <c r="V6" s="51">
        <v>24</v>
      </c>
      <c r="W6" s="51">
        <v>23</v>
      </c>
      <c r="X6" s="51">
        <v>29</v>
      </c>
      <c r="Y6" s="51">
        <v>24.5</v>
      </c>
      <c r="Z6" s="51">
        <v>13.5</v>
      </c>
      <c r="AA6" s="51">
        <v>3.5</v>
      </c>
      <c r="AB6" s="45">
        <v>8</v>
      </c>
      <c r="AC6" s="46">
        <v>1</v>
      </c>
      <c r="AD6" s="47">
        <f t="shared" si="0"/>
        <v>1.157625E-3</v>
      </c>
      <c r="AE6" s="45">
        <v>63</v>
      </c>
      <c r="AF6" s="48">
        <f t="shared" si="1"/>
        <v>54421.768707482996</v>
      </c>
      <c r="AG6" s="49">
        <v>3000</v>
      </c>
      <c r="AH6" s="50">
        <f t="shared" si="2"/>
        <v>5.5125E-2</v>
      </c>
      <c r="AI6" s="58" t="s">
        <v>76</v>
      </c>
      <c r="AJ6" s="52">
        <f t="shared" si="14"/>
        <v>0.21</v>
      </c>
      <c r="AK6" s="50">
        <f t="shared" si="3"/>
        <v>0.51870000000000005</v>
      </c>
      <c r="AL6" s="50">
        <f t="shared" si="4"/>
        <v>3.043825</v>
      </c>
      <c r="AM6" s="53">
        <v>0.01</v>
      </c>
      <c r="AN6" s="50">
        <f t="shared" si="5"/>
        <v>4.8499999999999995E-2</v>
      </c>
      <c r="AO6" s="53">
        <v>0.06</v>
      </c>
      <c r="AP6" s="50">
        <f t="shared" si="6"/>
        <v>0.29099999999999998</v>
      </c>
      <c r="AQ6" s="50"/>
      <c r="AR6" s="53">
        <v>0</v>
      </c>
      <c r="AS6" s="50">
        <f t="shared" si="7"/>
        <v>0</v>
      </c>
      <c r="AT6" s="50">
        <f t="shared" si="8"/>
        <v>0.33949999999999997</v>
      </c>
      <c r="AU6" s="50">
        <f t="shared" si="9"/>
        <v>3.3833250000000001</v>
      </c>
      <c r="AV6" s="54">
        <f t="shared" si="10"/>
        <v>0.30240721649484525</v>
      </c>
      <c r="AW6" s="77">
        <v>4.8499999999999996</v>
      </c>
      <c r="AX6" s="77">
        <v>4.8499999999999996</v>
      </c>
      <c r="AY6" s="78">
        <v>4.5</v>
      </c>
      <c r="AZ6" s="70">
        <v>5.5</v>
      </c>
      <c r="BA6" s="55"/>
      <c r="BB6" s="56" t="str">
        <f t="shared" si="11"/>
        <v/>
      </c>
      <c r="BC6" s="57"/>
      <c r="BD6" s="84">
        <v>500</v>
      </c>
      <c r="BE6" s="50">
        <f t="shared" si="12"/>
        <v>1691.6625000000001</v>
      </c>
      <c r="BF6" s="50">
        <f t="shared" si="13"/>
        <v>2425</v>
      </c>
      <c r="BG6" s="50"/>
      <c r="BH6" s="45"/>
      <c r="BI6" s="39"/>
      <c r="BJ6" s="39"/>
      <c r="BK6" s="39" t="s">
        <v>72</v>
      </c>
      <c r="BL6" s="39" t="s">
        <v>1</v>
      </c>
      <c r="BM6" s="39" t="s">
        <v>73</v>
      </c>
    </row>
    <row r="7" spans="1:65" s="36" customFormat="1" ht="20.100000000000001" customHeight="1" x14ac:dyDescent="0.2">
      <c r="A7" s="38">
        <v>6</v>
      </c>
      <c r="B7" s="97"/>
      <c r="C7" s="39"/>
      <c r="D7" s="39" t="s">
        <v>62</v>
      </c>
      <c r="E7" s="39" t="s">
        <v>120</v>
      </c>
      <c r="F7" s="39" t="s">
        <v>63</v>
      </c>
      <c r="G7" s="40"/>
      <c r="H7" s="59" t="s">
        <v>83</v>
      </c>
      <c r="I7" s="59" t="s">
        <v>84</v>
      </c>
      <c r="J7" s="41" t="s">
        <v>66</v>
      </c>
      <c r="K7" s="41" t="s">
        <v>66</v>
      </c>
      <c r="L7" s="42" t="s">
        <v>173</v>
      </c>
      <c r="M7" s="41" t="s">
        <v>67</v>
      </c>
      <c r="N7" s="39"/>
      <c r="O7" s="43"/>
      <c r="P7" s="88" t="s">
        <v>136</v>
      </c>
      <c r="Q7" s="44"/>
      <c r="R7" s="39" t="s">
        <v>68</v>
      </c>
      <c r="S7" s="70">
        <v>2.69</v>
      </c>
      <c r="T7" s="39" t="s">
        <v>69</v>
      </c>
      <c r="U7" s="39"/>
      <c r="V7" s="51">
        <v>24</v>
      </c>
      <c r="W7" s="51">
        <v>23</v>
      </c>
      <c r="X7" s="51">
        <v>29</v>
      </c>
      <c r="Y7" s="51">
        <v>12</v>
      </c>
      <c r="Z7" s="51">
        <v>12</v>
      </c>
      <c r="AA7" s="51">
        <v>16.5</v>
      </c>
      <c r="AB7" s="45">
        <v>8</v>
      </c>
      <c r="AC7" s="46">
        <v>1</v>
      </c>
      <c r="AD7" s="47">
        <f t="shared" si="0"/>
        <v>2.3760000000000001E-3</v>
      </c>
      <c r="AE7" s="45">
        <v>63</v>
      </c>
      <c r="AF7" s="48">
        <f t="shared" si="1"/>
        <v>26515.151515151516</v>
      </c>
      <c r="AG7" s="49">
        <v>3000</v>
      </c>
      <c r="AH7" s="50">
        <f t="shared" si="2"/>
        <v>0.11314285714285714</v>
      </c>
      <c r="AI7" s="58" t="s">
        <v>76</v>
      </c>
      <c r="AJ7" s="52">
        <f t="shared" si="14"/>
        <v>0.21</v>
      </c>
      <c r="AK7" s="50">
        <f t="shared" si="3"/>
        <v>0.56489999999999996</v>
      </c>
      <c r="AL7" s="50">
        <f t="shared" si="4"/>
        <v>3.3680428571428571</v>
      </c>
      <c r="AM7" s="53">
        <v>0.01</v>
      </c>
      <c r="AN7" s="50">
        <f t="shared" si="5"/>
        <v>4.8499999999999995E-2</v>
      </c>
      <c r="AO7" s="53">
        <v>0.06</v>
      </c>
      <c r="AP7" s="50">
        <f t="shared" si="6"/>
        <v>0.29099999999999998</v>
      </c>
      <c r="AQ7" s="50"/>
      <c r="AR7" s="53">
        <v>0</v>
      </c>
      <c r="AS7" s="50">
        <f t="shared" si="7"/>
        <v>0</v>
      </c>
      <c r="AT7" s="50">
        <f t="shared" si="8"/>
        <v>0.33949999999999997</v>
      </c>
      <c r="AU7" s="50">
        <f t="shared" si="9"/>
        <v>3.7075428571428573</v>
      </c>
      <c r="AV7" s="54">
        <f t="shared" si="10"/>
        <v>0.23555817378497784</v>
      </c>
      <c r="AW7" s="77">
        <v>4.8499999999999996</v>
      </c>
      <c r="AX7" s="77">
        <v>4.8499999999999996</v>
      </c>
      <c r="AY7" s="78">
        <v>4.0999999999999996</v>
      </c>
      <c r="AZ7" s="70">
        <v>5.5</v>
      </c>
      <c r="BA7" s="55"/>
      <c r="BB7" s="56" t="str">
        <f t="shared" si="11"/>
        <v/>
      </c>
      <c r="BC7" s="57"/>
      <c r="BD7" s="84">
        <v>500</v>
      </c>
      <c r="BE7" s="50">
        <f t="shared" si="12"/>
        <v>1853.7714285714287</v>
      </c>
      <c r="BF7" s="50">
        <f t="shared" si="13"/>
        <v>2425</v>
      </c>
      <c r="BG7" s="50"/>
      <c r="BH7" s="45"/>
      <c r="BI7" s="39"/>
      <c r="BJ7" s="39"/>
      <c r="BK7" s="39" t="s">
        <v>72</v>
      </c>
      <c r="BL7" s="39" t="s">
        <v>1</v>
      </c>
      <c r="BM7" s="39" t="s">
        <v>73</v>
      </c>
    </row>
    <row r="8" spans="1:65" s="36" customFormat="1" ht="20.100000000000001" customHeight="1" x14ac:dyDescent="0.2">
      <c r="A8" s="38">
        <v>7</v>
      </c>
      <c r="B8" s="98"/>
      <c r="C8" s="39"/>
      <c r="D8" s="39" t="s">
        <v>62</v>
      </c>
      <c r="E8" s="39" t="s">
        <v>120</v>
      </c>
      <c r="F8" s="39" t="s">
        <v>63</v>
      </c>
      <c r="G8" s="40"/>
      <c r="H8" s="39" t="s">
        <v>85</v>
      </c>
      <c r="I8" s="39" t="s">
        <v>86</v>
      </c>
      <c r="J8" s="41" t="s">
        <v>66</v>
      </c>
      <c r="K8" s="41" t="s">
        <v>66</v>
      </c>
      <c r="L8" s="42" t="s">
        <v>174</v>
      </c>
      <c r="M8" s="41" t="s">
        <v>67</v>
      </c>
      <c r="N8" s="39"/>
      <c r="O8" s="43"/>
      <c r="P8" s="88" t="s">
        <v>137</v>
      </c>
      <c r="Q8" s="44"/>
      <c r="R8" s="39" t="s">
        <v>68</v>
      </c>
      <c r="S8" s="70">
        <v>8.44</v>
      </c>
      <c r="T8" s="39" t="s">
        <v>69</v>
      </c>
      <c r="U8" s="39"/>
      <c r="V8" s="51">
        <v>24</v>
      </c>
      <c r="W8" s="51">
        <v>23</v>
      </c>
      <c r="X8" s="51">
        <v>29</v>
      </c>
      <c r="Y8" s="51">
        <v>21.3</v>
      </c>
      <c r="Z8" s="51">
        <v>21.3</v>
      </c>
      <c r="AA8" s="51">
        <v>26.4</v>
      </c>
      <c r="AB8" s="45">
        <v>8</v>
      </c>
      <c r="AC8" s="46">
        <v>1</v>
      </c>
      <c r="AD8" s="47">
        <f t="shared" si="0"/>
        <v>1.1977416000000001E-2</v>
      </c>
      <c r="AE8" s="45">
        <v>63</v>
      </c>
      <c r="AF8" s="48">
        <f t="shared" si="1"/>
        <v>5259.8991301629658</v>
      </c>
      <c r="AG8" s="49">
        <v>3000</v>
      </c>
      <c r="AH8" s="50">
        <f t="shared" si="2"/>
        <v>0.570353142857143</v>
      </c>
      <c r="AI8" s="58" t="s">
        <v>76</v>
      </c>
      <c r="AJ8" s="52">
        <f t="shared" si="14"/>
        <v>0.21</v>
      </c>
      <c r="AK8" s="50">
        <f t="shared" si="3"/>
        <v>1.7723999999999998</v>
      </c>
      <c r="AL8" s="50">
        <f t="shared" si="4"/>
        <v>10.782753142857143</v>
      </c>
      <c r="AM8" s="53">
        <v>0.01</v>
      </c>
      <c r="AN8" s="50">
        <f t="shared" si="5"/>
        <v>0.14899999999999999</v>
      </c>
      <c r="AO8" s="53">
        <v>0.06</v>
      </c>
      <c r="AP8" s="50">
        <f t="shared" si="6"/>
        <v>0.89400000000000002</v>
      </c>
      <c r="AQ8" s="50"/>
      <c r="AR8" s="53">
        <v>0</v>
      </c>
      <c r="AS8" s="50">
        <f t="shared" si="7"/>
        <v>0</v>
      </c>
      <c r="AT8" s="50">
        <f t="shared" si="8"/>
        <v>1.0429999999999999</v>
      </c>
      <c r="AU8" s="50">
        <f t="shared" si="9"/>
        <v>11.825753142857142</v>
      </c>
      <c r="AV8" s="54">
        <f t="shared" si="10"/>
        <v>0.20632529242569519</v>
      </c>
      <c r="AW8" s="77">
        <v>14.9</v>
      </c>
      <c r="AX8" s="77">
        <v>14.9</v>
      </c>
      <c r="AY8" s="78">
        <v>13</v>
      </c>
      <c r="AZ8" s="70">
        <v>16</v>
      </c>
      <c r="BA8" s="55"/>
      <c r="BB8" s="56" t="str">
        <f t="shared" si="11"/>
        <v/>
      </c>
      <c r="BC8" s="57"/>
      <c r="BD8" s="84">
        <v>500</v>
      </c>
      <c r="BE8" s="50">
        <f t="shared" si="12"/>
        <v>5912.876571428571</v>
      </c>
      <c r="BF8" s="50">
        <f t="shared" si="13"/>
        <v>7450</v>
      </c>
      <c r="BG8" s="50"/>
      <c r="BH8" s="45"/>
      <c r="BI8" s="39"/>
      <c r="BJ8" s="39"/>
      <c r="BK8" s="39" t="s">
        <v>72</v>
      </c>
      <c r="BL8" s="39" t="s">
        <v>1</v>
      </c>
      <c r="BM8" s="39" t="s">
        <v>73</v>
      </c>
    </row>
    <row r="9" spans="1:65" s="36" customFormat="1" ht="20.100000000000001" customHeight="1" x14ac:dyDescent="0.25">
      <c r="A9" s="60">
        <v>11</v>
      </c>
      <c r="B9" s="93"/>
      <c r="C9" s="43"/>
      <c r="D9" s="43" t="s">
        <v>89</v>
      </c>
      <c r="E9" s="39" t="s">
        <v>121</v>
      </c>
      <c r="F9" s="39" t="s">
        <v>63</v>
      </c>
      <c r="G9" s="43"/>
      <c r="H9" s="43" t="s">
        <v>87</v>
      </c>
      <c r="I9" s="43" t="s">
        <v>88</v>
      </c>
      <c r="J9" s="43" t="s">
        <v>66</v>
      </c>
      <c r="K9" s="43" t="s">
        <v>66</v>
      </c>
      <c r="L9" s="43" t="s">
        <v>175</v>
      </c>
      <c r="M9" s="43" t="s">
        <v>90</v>
      </c>
      <c r="N9" s="43"/>
      <c r="O9" s="43"/>
      <c r="P9" s="89" t="s">
        <v>138</v>
      </c>
      <c r="Q9" s="43"/>
      <c r="R9" s="43" t="s">
        <v>68</v>
      </c>
      <c r="S9" s="71">
        <v>1.72</v>
      </c>
      <c r="T9" s="39" t="s">
        <v>69</v>
      </c>
      <c r="U9" s="39" t="s">
        <v>70</v>
      </c>
      <c r="V9" s="91">
        <v>24</v>
      </c>
      <c r="W9" s="91">
        <v>23</v>
      </c>
      <c r="X9" s="91">
        <v>28</v>
      </c>
      <c r="Y9" s="91">
        <v>8.5</v>
      </c>
      <c r="Z9" s="91">
        <v>8.5</v>
      </c>
      <c r="AA9" s="91">
        <v>19.2</v>
      </c>
      <c r="AB9" s="45">
        <v>8</v>
      </c>
      <c r="AC9" s="63">
        <v>2</v>
      </c>
      <c r="AD9" s="47">
        <f t="shared" si="0"/>
        <v>1.3872000000000001E-3</v>
      </c>
      <c r="AE9" s="62">
        <v>63</v>
      </c>
      <c r="AF9" s="48">
        <f t="shared" si="1"/>
        <v>90830.449826989614</v>
      </c>
      <c r="AG9" s="43">
        <v>3000</v>
      </c>
      <c r="AH9" s="57">
        <f t="shared" si="2"/>
        <v>3.3028571428571428E-2</v>
      </c>
      <c r="AI9" s="51" t="s">
        <v>71</v>
      </c>
      <c r="AJ9" s="52">
        <v>0.16800000000000001</v>
      </c>
      <c r="AK9" s="57">
        <f t="shared" si="3"/>
        <v>0.28895999999999999</v>
      </c>
      <c r="AL9" s="57">
        <f t="shared" si="4"/>
        <v>2.0419885714285715</v>
      </c>
      <c r="AM9" s="64">
        <v>0.01</v>
      </c>
      <c r="AN9" s="57">
        <f t="shared" si="5"/>
        <v>3.5000000000000003E-2</v>
      </c>
      <c r="AO9" s="64">
        <v>0.05</v>
      </c>
      <c r="AP9" s="57">
        <f t="shared" si="6"/>
        <v>0.17500000000000002</v>
      </c>
      <c r="AQ9" s="57"/>
      <c r="AR9" s="64">
        <v>0</v>
      </c>
      <c r="AS9" s="57">
        <f t="shared" si="7"/>
        <v>0</v>
      </c>
      <c r="AT9" s="57">
        <f t="shared" si="8"/>
        <v>0.21000000000000002</v>
      </c>
      <c r="AU9" s="57">
        <f t="shared" si="9"/>
        <v>2.2519885714285715</v>
      </c>
      <c r="AV9" s="65">
        <f t="shared" si="10"/>
        <v>0.35657469387755103</v>
      </c>
      <c r="AW9" s="71">
        <v>3.5</v>
      </c>
      <c r="AX9" s="71"/>
      <c r="AY9" s="79"/>
      <c r="AZ9" s="71">
        <v>3.5</v>
      </c>
      <c r="BA9" s="57"/>
      <c r="BB9" s="66" t="str">
        <f t="shared" si="11"/>
        <v/>
      </c>
      <c r="BC9" s="57"/>
      <c r="BD9" s="85">
        <v>1000</v>
      </c>
      <c r="BE9" s="50">
        <f t="shared" ref="BE9:BE15" si="15">IF(ISERROR(AU9*BD9),"",AU9*BD9)</f>
        <v>2251.9885714285715</v>
      </c>
      <c r="BF9" s="57">
        <f t="shared" ref="BF9:BF15" si="16">IF(ISERROR(AW9*BD9),"",AW9*BD9)</f>
        <v>3500</v>
      </c>
      <c r="BG9" s="57"/>
      <c r="BH9" s="45"/>
      <c r="BI9" s="43"/>
      <c r="BJ9" s="39"/>
      <c r="BK9" s="39" t="s">
        <v>72</v>
      </c>
      <c r="BL9" s="39" t="s">
        <v>1</v>
      </c>
      <c r="BM9" s="39" t="s">
        <v>73</v>
      </c>
    </row>
    <row r="10" spans="1:65" s="36" customFormat="1" ht="20.100000000000001" customHeight="1" x14ac:dyDescent="0.2">
      <c r="A10" s="60">
        <v>12</v>
      </c>
      <c r="B10" s="94"/>
      <c r="C10" s="43"/>
      <c r="D10" s="43" t="s">
        <v>89</v>
      </c>
      <c r="E10" s="39" t="s">
        <v>121</v>
      </c>
      <c r="F10" s="39" t="s">
        <v>63</v>
      </c>
      <c r="G10" s="43"/>
      <c r="H10" s="43" t="s">
        <v>74</v>
      </c>
      <c r="I10" s="43" t="s">
        <v>75</v>
      </c>
      <c r="J10" s="43" t="s">
        <v>66</v>
      </c>
      <c r="K10" s="43" t="s">
        <v>66</v>
      </c>
      <c r="L10" s="43" t="s">
        <v>176</v>
      </c>
      <c r="M10" s="43" t="s">
        <v>90</v>
      </c>
      <c r="N10" s="43"/>
      <c r="O10" s="43"/>
      <c r="P10" s="89" t="s">
        <v>139</v>
      </c>
      <c r="Q10" s="43"/>
      <c r="R10" s="43" t="s">
        <v>68</v>
      </c>
      <c r="S10" s="71">
        <v>1.29</v>
      </c>
      <c r="T10" s="39" t="s">
        <v>69</v>
      </c>
      <c r="U10" s="39"/>
      <c r="V10" s="91">
        <v>24</v>
      </c>
      <c r="W10" s="91">
        <v>23</v>
      </c>
      <c r="X10" s="91">
        <v>28</v>
      </c>
      <c r="Y10" s="91">
        <v>12</v>
      </c>
      <c r="Z10" s="91">
        <v>7</v>
      </c>
      <c r="AA10" s="91">
        <v>12.4</v>
      </c>
      <c r="AB10" s="45">
        <v>8</v>
      </c>
      <c r="AC10" s="63">
        <v>1</v>
      </c>
      <c r="AD10" s="47">
        <f t="shared" si="0"/>
        <v>1.0416000000000002E-3</v>
      </c>
      <c r="AE10" s="62">
        <v>63</v>
      </c>
      <c r="AF10" s="48">
        <f t="shared" si="1"/>
        <v>60483.870967741925</v>
      </c>
      <c r="AG10" s="43">
        <v>3000</v>
      </c>
      <c r="AH10" s="57">
        <f t="shared" si="2"/>
        <v>4.9600000000000012E-2</v>
      </c>
      <c r="AI10" s="58" t="s">
        <v>76</v>
      </c>
      <c r="AJ10" s="52">
        <f>6%+15%</f>
        <v>0.21</v>
      </c>
      <c r="AK10" s="57">
        <f t="shared" si="3"/>
        <v>0.27089999999999997</v>
      </c>
      <c r="AL10" s="57">
        <f t="shared" si="4"/>
        <v>1.6105</v>
      </c>
      <c r="AM10" s="64">
        <v>0.01</v>
      </c>
      <c r="AN10" s="57">
        <f t="shared" si="5"/>
        <v>2.7000000000000003E-2</v>
      </c>
      <c r="AO10" s="64">
        <v>0.05</v>
      </c>
      <c r="AP10" s="57">
        <f t="shared" si="6"/>
        <v>0.13500000000000001</v>
      </c>
      <c r="AQ10" s="57"/>
      <c r="AR10" s="64">
        <v>0</v>
      </c>
      <c r="AS10" s="57">
        <f t="shared" si="7"/>
        <v>0</v>
      </c>
      <c r="AT10" s="57">
        <f t="shared" si="8"/>
        <v>0.16200000000000001</v>
      </c>
      <c r="AU10" s="57">
        <f t="shared" si="9"/>
        <v>1.7725</v>
      </c>
      <c r="AV10" s="65">
        <f t="shared" si="10"/>
        <v>0.34351851851851856</v>
      </c>
      <c r="AW10" s="71">
        <v>2.7</v>
      </c>
      <c r="AX10" s="71"/>
      <c r="AY10" s="79"/>
      <c r="AZ10" s="71">
        <v>2.7</v>
      </c>
      <c r="BA10" s="57"/>
      <c r="BB10" s="66" t="str">
        <f t="shared" si="11"/>
        <v/>
      </c>
      <c r="BC10" s="57"/>
      <c r="BD10" s="85">
        <v>500</v>
      </c>
      <c r="BE10" s="50">
        <f t="shared" si="15"/>
        <v>886.25</v>
      </c>
      <c r="BF10" s="57">
        <f t="shared" si="16"/>
        <v>1350</v>
      </c>
      <c r="BG10" s="57"/>
      <c r="BH10" s="45"/>
      <c r="BI10" s="43"/>
      <c r="BJ10" s="39"/>
      <c r="BK10" s="39" t="s">
        <v>72</v>
      </c>
      <c r="BL10" s="39" t="s">
        <v>1</v>
      </c>
      <c r="BM10" s="39" t="s">
        <v>73</v>
      </c>
    </row>
    <row r="11" spans="1:65" s="36" customFormat="1" ht="20.100000000000001" customHeight="1" x14ac:dyDescent="0.2">
      <c r="A11" s="60">
        <v>13</v>
      </c>
      <c r="B11" s="94"/>
      <c r="C11" s="43"/>
      <c r="D11" s="43" t="s">
        <v>89</v>
      </c>
      <c r="E11" s="39" t="s">
        <v>121</v>
      </c>
      <c r="F11" s="39" t="s">
        <v>63</v>
      </c>
      <c r="G11" s="43"/>
      <c r="H11" s="43" t="s">
        <v>77</v>
      </c>
      <c r="I11" s="43" t="s">
        <v>78</v>
      </c>
      <c r="J11" s="43" t="s">
        <v>66</v>
      </c>
      <c r="K11" s="43" t="s">
        <v>66</v>
      </c>
      <c r="L11" s="43" t="s">
        <v>177</v>
      </c>
      <c r="M11" s="43" t="s">
        <v>90</v>
      </c>
      <c r="N11" s="43"/>
      <c r="O11" s="43"/>
      <c r="P11" s="89" t="s">
        <v>140</v>
      </c>
      <c r="Q11" s="43"/>
      <c r="R11" s="43" t="s">
        <v>68</v>
      </c>
      <c r="S11" s="71">
        <v>1.1200000000000001</v>
      </c>
      <c r="T11" s="39" t="s">
        <v>69</v>
      </c>
      <c r="U11" s="39"/>
      <c r="V11" s="91">
        <v>24</v>
      </c>
      <c r="W11" s="91">
        <v>23</v>
      </c>
      <c r="X11" s="91">
        <v>28</v>
      </c>
      <c r="Y11" s="91">
        <v>8.4</v>
      </c>
      <c r="Z11" s="91">
        <v>8.4</v>
      </c>
      <c r="AA11" s="91">
        <v>11.5</v>
      </c>
      <c r="AB11" s="45">
        <v>8</v>
      </c>
      <c r="AC11" s="63">
        <v>1</v>
      </c>
      <c r="AD11" s="47">
        <f t="shared" si="0"/>
        <v>8.1144000000000008E-4</v>
      </c>
      <c r="AE11" s="62">
        <v>63</v>
      </c>
      <c r="AF11" s="48">
        <f t="shared" si="1"/>
        <v>77639.751552795031</v>
      </c>
      <c r="AG11" s="43">
        <v>3000</v>
      </c>
      <c r="AH11" s="57">
        <f t="shared" si="2"/>
        <v>3.8640000000000001E-2</v>
      </c>
      <c r="AI11" s="58" t="s">
        <v>76</v>
      </c>
      <c r="AJ11" s="52">
        <f>6%+15%</f>
        <v>0.21</v>
      </c>
      <c r="AK11" s="57">
        <f t="shared" si="3"/>
        <v>0.23520000000000002</v>
      </c>
      <c r="AL11" s="57">
        <f t="shared" si="4"/>
        <v>1.3938400000000002</v>
      </c>
      <c r="AM11" s="64">
        <v>0.01</v>
      </c>
      <c r="AN11" s="57">
        <f t="shared" si="5"/>
        <v>2.7000000000000003E-2</v>
      </c>
      <c r="AO11" s="64">
        <v>0.05</v>
      </c>
      <c r="AP11" s="57">
        <f t="shared" si="6"/>
        <v>0.13500000000000001</v>
      </c>
      <c r="AQ11" s="57"/>
      <c r="AR11" s="64">
        <v>0</v>
      </c>
      <c r="AS11" s="57">
        <f t="shared" si="7"/>
        <v>0</v>
      </c>
      <c r="AT11" s="57">
        <f t="shared" si="8"/>
        <v>0.16200000000000001</v>
      </c>
      <c r="AU11" s="57">
        <f t="shared" si="9"/>
        <v>1.5558400000000001</v>
      </c>
      <c r="AV11" s="65">
        <f t="shared" si="10"/>
        <v>0.42376296296296295</v>
      </c>
      <c r="AW11" s="71">
        <v>2.7</v>
      </c>
      <c r="AX11" s="71"/>
      <c r="AY11" s="79"/>
      <c r="AZ11" s="71">
        <v>2.7</v>
      </c>
      <c r="BA11" s="57"/>
      <c r="BB11" s="66" t="str">
        <f t="shared" si="11"/>
        <v/>
      </c>
      <c r="BC11" s="57"/>
      <c r="BD11" s="85">
        <v>500</v>
      </c>
      <c r="BE11" s="50">
        <f t="shared" si="15"/>
        <v>777.92000000000007</v>
      </c>
      <c r="BF11" s="57">
        <f t="shared" si="16"/>
        <v>1350</v>
      </c>
      <c r="BG11" s="57"/>
      <c r="BH11" s="45"/>
      <c r="BI11" s="43"/>
      <c r="BJ11" s="39"/>
      <c r="BK11" s="39" t="s">
        <v>72</v>
      </c>
      <c r="BL11" s="39" t="s">
        <v>1</v>
      </c>
      <c r="BM11" s="39" t="s">
        <v>73</v>
      </c>
    </row>
    <row r="12" spans="1:65" s="36" customFormat="1" ht="20.100000000000001" customHeight="1" x14ac:dyDescent="0.25">
      <c r="A12" s="60">
        <v>14</v>
      </c>
      <c r="B12" s="94"/>
      <c r="C12" s="43"/>
      <c r="D12" s="43" t="s">
        <v>89</v>
      </c>
      <c r="E12" s="39" t="s">
        <v>121</v>
      </c>
      <c r="F12" s="39" t="s">
        <v>63</v>
      </c>
      <c r="G12" s="43"/>
      <c r="H12" s="43" t="s">
        <v>79</v>
      </c>
      <c r="I12" s="43" t="s">
        <v>80</v>
      </c>
      <c r="J12" s="43" t="s">
        <v>66</v>
      </c>
      <c r="K12" s="43" t="s">
        <v>66</v>
      </c>
      <c r="L12" s="43" t="s">
        <v>178</v>
      </c>
      <c r="M12" s="43" t="s">
        <v>90</v>
      </c>
      <c r="N12" s="43"/>
      <c r="O12" s="43"/>
      <c r="P12" s="89" t="s">
        <v>141</v>
      </c>
      <c r="Q12" s="43"/>
      <c r="R12" s="43" t="s">
        <v>68</v>
      </c>
      <c r="S12" s="71">
        <v>1.1200000000000001</v>
      </c>
      <c r="T12" s="39" t="s">
        <v>69</v>
      </c>
      <c r="U12" s="39"/>
      <c r="V12" s="91">
        <v>24</v>
      </c>
      <c r="W12" s="91">
        <v>23</v>
      </c>
      <c r="X12" s="91">
        <v>28</v>
      </c>
      <c r="Y12" s="91">
        <v>15</v>
      </c>
      <c r="Z12" s="91">
        <v>11</v>
      </c>
      <c r="AA12" s="91">
        <v>3.5</v>
      </c>
      <c r="AB12" s="45">
        <v>8</v>
      </c>
      <c r="AC12" s="63">
        <v>1</v>
      </c>
      <c r="AD12" s="47">
        <f t="shared" si="0"/>
        <v>5.775E-4</v>
      </c>
      <c r="AE12" s="62">
        <v>63</v>
      </c>
      <c r="AF12" s="48">
        <f t="shared" si="1"/>
        <v>109090.90909090909</v>
      </c>
      <c r="AG12" s="43">
        <v>3000</v>
      </c>
      <c r="AH12" s="57">
        <f t="shared" si="2"/>
        <v>2.75E-2</v>
      </c>
      <c r="AI12" s="43" t="s">
        <v>76</v>
      </c>
      <c r="AJ12" s="64">
        <v>0.21</v>
      </c>
      <c r="AK12" s="57">
        <f t="shared" si="3"/>
        <v>0.23520000000000002</v>
      </c>
      <c r="AL12" s="57">
        <f t="shared" si="4"/>
        <v>1.3827000000000003</v>
      </c>
      <c r="AM12" s="64">
        <v>0.01</v>
      </c>
      <c r="AN12" s="57">
        <f t="shared" si="5"/>
        <v>2.7000000000000003E-2</v>
      </c>
      <c r="AO12" s="64">
        <v>0.05</v>
      </c>
      <c r="AP12" s="57">
        <f t="shared" si="6"/>
        <v>0.13500000000000001</v>
      </c>
      <c r="AQ12" s="57"/>
      <c r="AR12" s="64">
        <v>0</v>
      </c>
      <c r="AS12" s="57">
        <f t="shared" si="7"/>
        <v>0</v>
      </c>
      <c r="AT12" s="57">
        <f t="shared" si="8"/>
        <v>0.16200000000000001</v>
      </c>
      <c r="AU12" s="57">
        <f t="shared" si="9"/>
        <v>1.5447000000000002</v>
      </c>
      <c r="AV12" s="65">
        <f t="shared" si="10"/>
        <v>0.42788888888888887</v>
      </c>
      <c r="AW12" s="71">
        <v>2.7</v>
      </c>
      <c r="AX12" s="71"/>
      <c r="AY12" s="79"/>
      <c r="AZ12" s="71">
        <v>2.7</v>
      </c>
      <c r="BA12" s="57"/>
      <c r="BB12" s="66" t="str">
        <f t="shared" si="11"/>
        <v/>
      </c>
      <c r="BC12" s="57"/>
      <c r="BD12" s="85">
        <v>500</v>
      </c>
      <c r="BE12" s="50">
        <f t="shared" si="15"/>
        <v>772.35000000000014</v>
      </c>
      <c r="BF12" s="57">
        <f t="shared" si="16"/>
        <v>1350</v>
      </c>
      <c r="BG12" s="57"/>
      <c r="BH12" s="45"/>
      <c r="BI12" s="43"/>
      <c r="BJ12" s="39"/>
      <c r="BK12" s="39" t="s">
        <v>72</v>
      </c>
      <c r="BL12" s="39" t="s">
        <v>1</v>
      </c>
      <c r="BM12" s="39" t="s">
        <v>73</v>
      </c>
    </row>
    <row r="13" spans="1:65" s="36" customFormat="1" ht="20.100000000000001" customHeight="1" x14ac:dyDescent="0.25">
      <c r="A13" s="60">
        <v>15</v>
      </c>
      <c r="B13" s="94"/>
      <c r="C13" s="43"/>
      <c r="D13" s="43" t="s">
        <v>89</v>
      </c>
      <c r="E13" s="39" t="s">
        <v>121</v>
      </c>
      <c r="F13" s="39" t="s">
        <v>63</v>
      </c>
      <c r="G13" s="43"/>
      <c r="H13" s="43" t="s">
        <v>81</v>
      </c>
      <c r="I13" s="43" t="s">
        <v>82</v>
      </c>
      <c r="J13" s="43" t="s">
        <v>66</v>
      </c>
      <c r="K13" s="43" t="s">
        <v>66</v>
      </c>
      <c r="L13" s="43" t="s">
        <v>179</v>
      </c>
      <c r="M13" s="43" t="s">
        <v>90</v>
      </c>
      <c r="N13" s="43"/>
      <c r="O13" s="43"/>
      <c r="P13" s="89" t="s">
        <v>142</v>
      </c>
      <c r="Q13" s="43"/>
      <c r="R13" s="43" t="s">
        <v>68</v>
      </c>
      <c r="S13" s="71">
        <v>2.13</v>
      </c>
      <c r="T13" s="39" t="s">
        <v>69</v>
      </c>
      <c r="U13" s="39"/>
      <c r="V13" s="91">
        <v>24</v>
      </c>
      <c r="W13" s="91">
        <v>23</v>
      </c>
      <c r="X13" s="91">
        <v>28</v>
      </c>
      <c r="Y13" s="91">
        <v>24.5</v>
      </c>
      <c r="Z13" s="91">
        <v>13.5</v>
      </c>
      <c r="AA13" s="91">
        <v>3.5</v>
      </c>
      <c r="AB13" s="45">
        <v>8</v>
      </c>
      <c r="AC13" s="63">
        <v>1</v>
      </c>
      <c r="AD13" s="47">
        <f t="shared" si="0"/>
        <v>1.157625E-3</v>
      </c>
      <c r="AE13" s="62">
        <v>63</v>
      </c>
      <c r="AF13" s="48">
        <f t="shared" si="1"/>
        <v>54421.768707482996</v>
      </c>
      <c r="AG13" s="43">
        <v>3000</v>
      </c>
      <c r="AH13" s="57">
        <f t="shared" si="2"/>
        <v>5.5125E-2</v>
      </c>
      <c r="AI13" s="43" t="s">
        <v>76</v>
      </c>
      <c r="AJ13" s="64">
        <v>0.21</v>
      </c>
      <c r="AK13" s="57">
        <f t="shared" si="3"/>
        <v>0.44729999999999998</v>
      </c>
      <c r="AL13" s="57">
        <f t="shared" si="4"/>
        <v>2.6324249999999996</v>
      </c>
      <c r="AM13" s="64">
        <v>0.01</v>
      </c>
      <c r="AN13" s="57">
        <f t="shared" si="5"/>
        <v>4.7500000000000001E-2</v>
      </c>
      <c r="AO13" s="64">
        <v>0.05</v>
      </c>
      <c r="AP13" s="57">
        <f t="shared" si="6"/>
        <v>0.23750000000000002</v>
      </c>
      <c r="AQ13" s="57"/>
      <c r="AR13" s="64">
        <v>0</v>
      </c>
      <c r="AS13" s="57">
        <f t="shared" si="7"/>
        <v>0</v>
      </c>
      <c r="AT13" s="57">
        <f t="shared" si="8"/>
        <v>0.28500000000000003</v>
      </c>
      <c r="AU13" s="57">
        <f t="shared" si="9"/>
        <v>2.9174249999999997</v>
      </c>
      <c r="AV13" s="65">
        <f t="shared" si="10"/>
        <v>0.38580526315789482</v>
      </c>
      <c r="AW13" s="71">
        <v>4.75</v>
      </c>
      <c r="AX13" s="71"/>
      <c r="AY13" s="79"/>
      <c r="AZ13" s="71">
        <v>4.75</v>
      </c>
      <c r="BA13" s="57"/>
      <c r="BB13" s="66" t="str">
        <f t="shared" si="11"/>
        <v/>
      </c>
      <c r="BC13" s="57"/>
      <c r="BD13" s="85">
        <v>500</v>
      </c>
      <c r="BE13" s="50">
        <f t="shared" si="15"/>
        <v>1458.7124999999999</v>
      </c>
      <c r="BF13" s="57">
        <f t="shared" si="16"/>
        <v>2375</v>
      </c>
      <c r="BG13" s="57"/>
      <c r="BH13" s="45"/>
      <c r="BI13" s="43"/>
      <c r="BJ13" s="39"/>
      <c r="BK13" s="39" t="s">
        <v>72</v>
      </c>
      <c r="BL13" s="39" t="s">
        <v>1</v>
      </c>
      <c r="BM13" s="39" t="s">
        <v>73</v>
      </c>
    </row>
    <row r="14" spans="1:65" s="36" customFormat="1" ht="20.100000000000001" customHeight="1" x14ac:dyDescent="0.25">
      <c r="A14" s="60">
        <v>16</v>
      </c>
      <c r="B14" s="94"/>
      <c r="C14" s="43"/>
      <c r="D14" s="43" t="s">
        <v>89</v>
      </c>
      <c r="E14" s="39" t="s">
        <v>121</v>
      </c>
      <c r="F14" s="39" t="s">
        <v>63</v>
      </c>
      <c r="G14" s="43"/>
      <c r="H14" s="43" t="s">
        <v>83</v>
      </c>
      <c r="I14" s="43" t="s">
        <v>84</v>
      </c>
      <c r="J14" s="43" t="s">
        <v>66</v>
      </c>
      <c r="K14" s="43" t="s">
        <v>66</v>
      </c>
      <c r="L14" s="43" t="s">
        <v>180</v>
      </c>
      <c r="M14" s="43" t="s">
        <v>90</v>
      </c>
      <c r="N14" s="43"/>
      <c r="O14" s="43"/>
      <c r="P14" s="89" t="s">
        <v>143</v>
      </c>
      <c r="Q14" s="43"/>
      <c r="R14" s="43" t="s">
        <v>68</v>
      </c>
      <c r="S14" s="71">
        <v>1.8</v>
      </c>
      <c r="T14" s="39" t="s">
        <v>69</v>
      </c>
      <c r="U14" s="39"/>
      <c r="V14" s="91">
        <v>24</v>
      </c>
      <c r="W14" s="91">
        <v>23</v>
      </c>
      <c r="X14" s="91">
        <v>28</v>
      </c>
      <c r="Y14" s="91">
        <v>10.7</v>
      </c>
      <c r="Z14" s="91">
        <v>10.7</v>
      </c>
      <c r="AA14" s="91">
        <v>12.4</v>
      </c>
      <c r="AB14" s="45">
        <v>8</v>
      </c>
      <c r="AC14" s="63">
        <v>1</v>
      </c>
      <c r="AD14" s="47">
        <f t="shared" si="0"/>
        <v>1.4196759999999997E-3</v>
      </c>
      <c r="AE14" s="62">
        <v>63</v>
      </c>
      <c r="AF14" s="48">
        <f t="shared" si="1"/>
        <v>44376.322484848664</v>
      </c>
      <c r="AG14" s="43">
        <v>3000</v>
      </c>
      <c r="AH14" s="57">
        <f t="shared" si="2"/>
        <v>6.7603619047619037E-2</v>
      </c>
      <c r="AI14" s="43" t="s">
        <v>76</v>
      </c>
      <c r="AJ14" s="64">
        <v>0.21</v>
      </c>
      <c r="AK14" s="57">
        <f t="shared" si="3"/>
        <v>0.378</v>
      </c>
      <c r="AL14" s="57">
        <f t="shared" si="4"/>
        <v>2.245603619047619</v>
      </c>
      <c r="AM14" s="64">
        <v>0.01</v>
      </c>
      <c r="AN14" s="57">
        <f t="shared" si="5"/>
        <v>3.7999999999999999E-2</v>
      </c>
      <c r="AO14" s="64">
        <v>0.05</v>
      </c>
      <c r="AP14" s="57">
        <f t="shared" si="6"/>
        <v>0.19</v>
      </c>
      <c r="AQ14" s="57"/>
      <c r="AR14" s="64">
        <v>0</v>
      </c>
      <c r="AS14" s="57">
        <f t="shared" si="7"/>
        <v>0</v>
      </c>
      <c r="AT14" s="57">
        <f t="shared" si="8"/>
        <v>0.22800000000000001</v>
      </c>
      <c r="AU14" s="57">
        <f t="shared" si="9"/>
        <v>2.4736036190476192</v>
      </c>
      <c r="AV14" s="65">
        <f t="shared" si="10"/>
        <v>0.3490516791979949</v>
      </c>
      <c r="AW14" s="71">
        <v>3.8</v>
      </c>
      <c r="AX14" s="71"/>
      <c r="AY14" s="79"/>
      <c r="AZ14" s="71">
        <v>3.8</v>
      </c>
      <c r="BA14" s="57"/>
      <c r="BB14" s="66" t="str">
        <f t="shared" si="11"/>
        <v/>
      </c>
      <c r="BC14" s="57"/>
      <c r="BD14" s="85">
        <v>500</v>
      </c>
      <c r="BE14" s="50">
        <f t="shared" si="15"/>
        <v>1236.8018095238097</v>
      </c>
      <c r="BF14" s="57">
        <f t="shared" si="16"/>
        <v>1900</v>
      </c>
      <c r="BG14" s="57"/>
      <c r="BH14" s="45"/>
      <c r="BI14" s="43"/>
      <c r="BJ14" s="39"/>
      <c r="BK14" s="39" t="s">
        <v>72</v>
      </c>
      <c r="BL14" s="39" t="s">
        <v>1</v>
      </c>
      <c r="BM14" s="39" t="s">
        <v>73</v>
      </c>
    </row>
    <row r="15" spans="1:65" s="36" customFormat="1" ht="20.100000000000001" customHeight="1" x14ac:dyDescent="0.25">
      <c r="A15" s="60">
        <v>17</v>
      </c>
      <c r="B15" s="95"/>
      <c r="C15" s="43"/>
      <c r="D15" s="43" t="s">
        <v>89</v>
      </c>
      <c r="E15" s="39" t="s">
        <v>121</v>
      </c>
      <c r="F15" s="39" t="s">
        <v>63</v>
      </c>
      <c r="G15" s="43"/>
      <c r="H15" s="43" t="s">
        <v>85</v>
      </c>
      <c r="I15" s="43" t="s">
        <v>86</v>
      </c>
      <c r="J15" s="43" t="s">
        <v>66</v>
      </c>
      <c r="K15" s="43" t="s">
        <v>66</v>
      </c>
      <c r="L15" s="43" t="s">
        <v>174</v>
      </c>
      <c r="M15" s="43" t="s">
        <v>90</v>
      </c>
      <c r="N15" s="43"/>
      <c r="O15" s="43"/>
      <c r="P15" s="89" t="s">
        <v>144</v>
      </c>
      <c r="Q15" s="43"/>
      <c r="R15" s="43" t="s">
        <v>68</v>
      </c>
      <c r="S15" s="71">
        <v>8.07</v>
      </c>
      <c r="T15" s="39" t="s">
        <v>69</v>
      </c>
      <c r="U15" s="39"/>
      <c r="V15" s="91">
        <v>24</v>
      </c>
      <c r="W15" s="91">
        <v>23</v>
      </c>
      <c r="X15" s="91">
        <v>28</v>
      </c>
      <c r="Y15" s="91">
        <v>21.3</v>
      </c>
      <c r="Z15" s="91">
        <v>21.3</v>
      </c>
      <c r="AA15" s="91">
        <v>26.4</v>
      </c>
      <c r="AB15" s="45">
        <v>8</v>
      </c>
      <c r="AC15" s="63">
        <v>1</v>
      </c>
      <c r="AD15" s="47">
        <f t="shared" si="0"/>
        <v>1.1977416000000001E-2</v>
      </c>
      <c r="AE15" s="62">
        <v>63</v>
      </c>
      <c r="AF15" s="48">
        <f t="shared" si="1"/>
        <v>5259.8991301629658</v>
      </c>
      <c r="AG15" s="43">
        <v>3000</v>
      </c>
      <c r="AH15" s="57">
        <f t="shared" si="2"/>
        <v>0.570353142857143</v>
      </c>
      <c r="AI15" s="43" t="s">
        <v>76</v>
      </c>
      <c r="AJ15" s="64">
        <v>0.21</v>
      </c>
      <c r="AK15" s="57">
        <f t="shared" si="3"/>
        <v>1.6947000000000001</v>
      </c>
      <c r="AL15" s="57">
        <f t="shared" si="4"/>
        <v>10.335053142857145</v>
      </c>
      <c r="AM15" s="64">
        <v>0.01</v>
      </c>
      <c r="AN15" s="57">
        <f t="shared" si="5"/>
        <v>0.14499999999999999</v>
      </c>
      <c r="AO15" s="64">
        <v>0.05</v>
      </c>
      <c r="AP15" s="57">
        <f t="shared" si="6"/>
        <v>0.72500000000000009</v>
      </c>
      <c r="AQ15" s="57"/>
      <c r="AR15" s="64">
        <v>0</v>
      </c>
      <c r="AS15" s="57">
        <f t="shared" si="7"/>
        <v>0</v>
      </c>
      <c r="AT15" s="57">
        <f t="shared" si="8"/>
        <v>0.87000000000000011</v>
      </c>
      <c r="AU15" s="57">
        <f t="shared" si="9"/>
        <v>11.205053142857146</v>
      </c>
      <c r="AV15" s="65">
        <f t="shared" si="10"/>
        <v>0.22723771428571407</v>
      </c>
      <c r="AW15" s="72">
        <v>14.5</v>
      </c>
      <c r="AX15" s="72">
        <v>14.5</v>
      </c>
      <c r="AY15" s="79">
        <v>14</v>
      </c>
      <c r="AZ15" s="71">
        <v>15</v>
      </c>
      <c r="BA15" s="82"/>
      <c r="BB15" s="81" t="str">
        <f t="shared" si="11"/>
        <v/>
      </c>
      <c r="BC15" s="82"/>
      <c r="BD15" s="85">
        <v>500</v>
      </c>
      <c r="BE15" s="50">
        <f t="shared" si="15"/>
        <v>5602.5265714285733</v>
      </c>
      <c r="BF15" s="57">
        <f t="shared" si="16"/>
        <v>7250</v>
      </c>
      <c r="BG15" s="57"/>
      <c r="BH15" s="45"/>
      <c r="BI15" s="43"/>
      <c r="BJ15" s="39"/>
      <c r="BK15" s="39" t="s">
        <v>72</v>
      </c>
      <c r="BL15" s="39" t="s">
        <v>1</v>
      </c>
      <c r="BM15" s="39" t="s">
        <v>73</v>
      </c>
    </row>
    <row r="16" spans="1:65" s="36" customFormat="1" ht="20.100000000000001" customHeight="1" x14ac:dyDescent="0.25">
      <c r="A16" s="60">
        <v>23</v>
      </c>
      <c r="B16" s="93"/>
      <c r="C16" s="43"/>
      <c r="D16" s="61" t="s">
        <v>89</v>
      </c>
      <c r="E16" s="39" t="s">
        <v>121</v>
      </c>
      <c r="F16" s="39" t="s">
        <v>63</v>
      </c>
      <c r="G16" s="43"/>
      <c r="H16" s="43" t="s">
        <v>91</v>
      </c>
      <c r="I16" s="43" t="s">
        <v>92</v>
      </c>
      <c r="J16" s="43" t="s">
        <v>93</v>
      </c>
      <c r="K16" s="43" t="s">
        <v>93</v>
      </c>
      <c r="L16" s="43" t="s">
        <v>181</v>
      </c>
      <c r="M16" s="43" t="s">
        <v>94</v>
      </c>
      <c r="N16" s="43"/>
      <c r="O16" s="43"/>
      <c r="P16" s="89" t="s">
        <v>145</v>
      </c>
      <c r="Q16" s="43"/>
      <c r="R16" s="43" t="s">
        <v>68</v>
      </c>
      <c r="S16" s="71">
        <v>1.68</v>
      </c>
      <c r="T16" s="39" t="s">
        <v>69</v>
      </c>
      <c r="U16" s="39" t="s">
        <v>95</v>
      </c>
      <c r="V16" s="91">
        <v>31</v>
      </c>
      <c r="W16" s="91">
        <v>21.5</v>
      </c>
      <c r="X16" s="91">
        <v>25</v>
      </c>
      <c r="Y16" s="92">
        <v>17.5</v>
      </c>
      <c r="Z16" s="92">
        <v>9</v>
      </c>
      <c r="AA16" s="92">
        <v>21</v>
      </c>
      <c r="AB16" s="45">
        <v>8</v>
      </c>
      <c r="AC16" s="63">
        <v>2</v>
      </c>
      <c r="AD16" s="47">
        <f t="shared" si="0"/>
        <v>3.3075000000000001E-3</v>
      </c>
      <c r="AE16" s="62">
        <v>63</v>
      </c>
      <c r="AF16" s="48">
        <f t="shared" si="1"/>
        <v>38095.238095238092</v>
      </c>
      <c r="AG16" s="43">
        <v>3000</v>
      </c>
      <c r="AH16" s="57">
        <f t="shared" si="2"/>
        <v>7.8750000000000001E-2</v>
      </c>
      <c r="AI16" s="43" t="s">
        <v>71</v>
      </c>
      <c r="AJ16" s="64">
        <v>0.16800000000000001</v>
      </c>
      <c r="AK16" s="57">
        <f t="shared" si="3"/>
        <v>0.28223999999999999</v>
      </c>
      <c r="AL16" s="57">
        <f t="shared" si="4"/>
        <v>2.0409899999999999</v>
      </c>
      <c r="AM16" s="64">
        <v>0.01</v>
      </c>
      <c r="AN16" s="57">
        <f t="shared" si="5"/>
        <v>3.5000000000000003E-2</v>
      </c>
      <c r="AO16" s="64">
        <v>0.05</v>
      </c>
      <c r="AP16" s="57">
        <f t="shared" si="6"/>
        <v>0.17500000000000002</v>
      </c>
      <c r="AQ16" s="57"/>
      <c r="AR16" s="64">
        <v>0</v>
      </c>
      <c r="AS16" s="57">
        <f t="shared" si="7"/>
        <v>0</v>
      </c>
      <c r="AT16" s="57">
        <f t="shared" si="8"/>
        <v>0.21000000000000002</v>
      </c>
      <c r="AU16" s="57">
        <f t="shared" si="9"/>
        <v>2.2509899999999998</v>
      </c>
      <c r="AV16" s="65">
        <f t="shared" si="10"/>
        <v>0.35686000000000007</v>
      </c>
      <c r="AW16" s="71">
        <v>3.5</v>
      </c>
      <c r="AX16" s="71"/>
      <c r="AY16" s="79"/>
      <c r="AZ16" s="71">
        <v>3.5</v>
      </c>
      <c r="BA16" s="57"/>
      <c r="BB16" s="66" t="str">
        <f t="shared" si="11"/>
        <v/>
      </c>
      <c r="BC16" s="57"/>
      <c r="BD16" s="85">
        <v>1000</v>
      </c>
      <c r="BE16" s="50">
        <f>IF(ISERROR(AU16*BD16),"",AU16*BD16)</f>
        <v>2250.9899999999998</v>
      </c>
      <c r="BF16" s="57">
        <f>IF(ISERROR(AW16*BD16),"",AW16*BD16)</f>
        <v>3500</v>
      </c>
      <c r="BG16" s="57"/>
      <c r="BH16" s="45"/>
      <c r="BI16" s="43"/>
      <c r="BJ16" s="39"/>
      <c r="BK16" s="39" t="s">
        <v>72</v>
      </c>
      <c r="BL16" s="39" t="s">
        <v>1</v>
      </c>
      <c r="BM16" s="39" t="s">
        <v>96</v>
      </c>
    </row>
    <row r="17" spans="1:69" s="36" customFormat="1" ht="20.100000000000001" customHeight="1" x14ac:dyDescent="0.25">
      <c r="A17" s="60">
        <v>24</v>
      </c>
      <c r="B17" s="94"/>
      <c r="C17" s="43"/>
      <c r="D17" s="61" t="s">
        <v>89</v>
      </c>
      <c r="E17" s="39" t="s">
        <v>121</v>
      </c>
      <c r="F17" s="39" t="s">
        <v>63</v>
      </c>
      <c r="G17" s="43"/>
      <c r="H17" s="43" t="s">
        <v>74</v>
      </c>
      <c r="I17" s="43" t="s">
        <v>75</v>
      </c>
      <c r="J17" s="43" t="s">
        <v>93</v>
      </c>
      <c r="K17" s="43" t="s">
        <v>93</v>
      </c>
      <c r="L17" s="43" t="s">
        <v>182</v>
      </c>
      <c r="M17" s="43" t="s">
        <v>94</v>
      </c>
      <c r="N17" s="43"/>
      <c r="O17" s="43"/>
      <c r="P17" s="89" t="s">
        <v>146</v>
      </c>
      <c r="Q17" s="43"/>
      <c r="R17" s="43" t="s">
        <v>68</v>
      </c>
      <c r="S17" s="71">
        <v>1.48</v>
      </c>
      <c r="T17" s="39" t="s">
        <v>69</v>
      </c>
      <c r="U17" s="39"/>
      <c r="V17" s="91">
        <v>31</v>
      </c>
      <c r="W17" s="91">
        <v>21.5</v>
      </c>
      <c r="X17" s="91">
        <v>25</v>
      </c>
      <c r="Y17" s="92">
        <v>12</v>
      </c>
      <c r="Z17" s="92">
        <v>7</v>
      </c>
      <c r="AA17" s="92">
        <v>13</v>
      </c>
      <c r="AB17" s="45">
        <v>8</v>
      </c>
      <c r="AC17" s="63">
        <v>1</v>
      </c>
      <c r="AD17" s="47">
        <f t="shared" si="0"/>
        <v>1.0920000000000001E-3</v>
      </c>
      <c r="AE17" s="62">
        <v>63</v>
      </c>
      <c r="AF17" s="48">
        <f t="shared" si="1"/>
        <v>57692.307692307688</v>
      </c>
      <c r="AG17" s="43">
        <v>3000</v>
      </c>
      <c r="AH17" s="57">
        <f t="shared" si="2"/>
        <v>5.2000000000000005E-2</v>
      </c>
      <c r="AI17" s="43" t="s">
        <v>76</v>
      </c>
      <c r="AJ17" s="64">
        <v>0.21</v>
      </c>
      <c r="AK17" s="57">
        <f t="shared" si="3"/>
        <v>0.31079999999999997</v>
      </c>
      <c r="AL17" s="57">
        <f t="shared" si="4"/>
        <v>1.8428</v>
      </c>
      <c r="AM17" s="64">
        <v>0.01</v>
      </c>
      <c r="AN17" s="57">
        <f t="shared" si="5"/>
        <v>2.7999999999999997E-2</v>
      </c>
      <c r="AO17" s="64">
        <v>0.05</v>
      </c>
      <c r="AP17" s="57">
        <f t="shared" si="6"/>
        <v>0.13999999999999999</v>
      </c>
      <c r="AQ17" s="57"/>
      <c r="AR17" s="64">
        <v>0</v>
      </c>
      <c r="AS17" s="57">
        <f t="shared" si="7"/>
        <v>0</v>
      </c>
      <c r="AT17" s="57">
        <f t="shared" si="8"/>
        <v>0.16799999999999998</v>
      </c>
      <c r="AU17" s="57">
        <f t="shared" si="9"/>
        <v>2.0108000000000001</v>
      </c>
      <c r="AV17" s="65">
        <f t="shared" si="10"/>
        <v>0.28185714285714275</v>
      </c>
      <c r="AW17" s="71">
        <v>2.8</v>
      </c>
      <c r="AX17" s="71"/>
      <c r="AY17" s="79"/>
      <c r="AZ17" s="71">
        <v>2.8</v>
      </c>
      <c r="BA17" s="57"/>
      <c r="BB17" s="66" t="str">
        <f t="shared" si="11"/>
        <v/>
      </c>
      <c r="BC17" s="57"/>
      <c r="BD17" s="85">
        <v>500</v>
      </c>
      <c r="BE17" s="50">
        <f>IF(ISERROR(AU17*BD17),"",AU17*BD17)</f>
        <v>1005.4000000000001</v>
      </c>
      <c r="BF17" s="57">
        <f>IF(ISERROR(AW17*BD17),"",AW17*BD17)</f>
        <v>1400</v>
      </c>
      <c r="BG17" s="57"/>
      <c r="BH17" s="45"/>
      <c r="BI17" s="43"/>
      <c r="BJ17" s="39"/>
      <c r="BK17" s="39" t="s">
        <v>72</v>
      </c>
      <c r="BL17" s="39" t="s">
        <v>1</v>
      </c>
      <c r="BM17" s="39" t="s">
        <v>96</v>
      </c>
    </row>
    <row r="18" spans="1:69" s="36" customFormat="1" ht="20.100000000000001" customHeight="1" x14ac:dyDescent="0.25">
      <c r="A18" s="60">
        <v>25</v>
      </c>
      <c r="B18" s="94"/>
      <c r="C18" s="43"/>
      <c r="D18" s="61" t="s">
        <v>89</v>
      </c>
      <c r="E18" s="39" t="s">
        <v>121</v>
      </c>
      <c r="F18" s="39" t="s">
        <v>63</v>
      </c>
      <c r="G18" s="43"/>
      <c r="H18" s="43" t="s">
        <v>79</v>
      </c>
      <c r="I18" s="43" t="s">
        <v>80</v>
      </c>
      <c r="J18" s="43" t="s">
        <v>93</v>
      </c>
      <c r="K18" s="43" t="s">
        <v>93</v>
      </c>
      <c r="L18" s="43" t="s">
        <v>183</v>
      </c>
      <c r="M18" s="43" t="s">
        <v>94</v>
      </c>
      <c r="N18" s="43"/>
      <c r="O18" s="43"/>
      <c r="P18" s="89" t="s">
        <v>147</v>
      </c>
      <c r="Q18" s="43"/>
      <c r="R18" s="43" t="s">
        <v>68</v>
      </c>
      <c r="S18" s="71">
        <v>1.35</v>
      </c>
      <c r="T18" s="39" t="s">
        <v>69</v>
      </c>
      <c r="U18" s="39"/>
      <c r="V18" s="91">
        <v>31</v>
      </c>
      <c r="W18" s="91">
        <v>21.5</v>
      </c>
      <c r="X18" s="91">
        <v>25</v>
      </c>
      <c r="Y18" s="92">
        <v>15</v>
      </c>
      <c r="Z18" s="92">
        <v>4</v>
      </c>
      <c r="AA18" s="92">
        <v>11.5</v>
      </c>
      <c r="AB18" s="45">
        <v>8</v>
      </c>
      <c r="AC18" s="63">
        <v>1</v>
      </c>
      <c r="AD18" s="47">
        <f t="shared" si="0"/>
        <v>6.8999999999999997E-4</v>
      </c>
      <c r="AE18" s="62">
        <v>63</v>
      </c>
      <c r="AF18" s="48">
        <f t="shared" si="1"/>
        <v>91304.34782608696</v>
      </c>
      <c r="AG18" s="43">
        <v>3000</v>
      </c>
      <c r="AH18" s="57">
        <f t="shared" si="2"/>
        <v>3.2857142857142856E-2</v>
      </c>
      <c r="AI18" s="43" t="s">
        <v>76</v>
      </c>
      <c r="AJ18" s="64">
        <v>0.21</v>
      </c>
      <c r="AK18" s="57">
        <f t="shared" si="3"/>
        <v>0.28350000000000003</v>
      </c>
      <c r="AL18" s="57">
        <f t="shared" si="4"/>
        <v>1.6663571428571431</v>
      </c>
      <c r="AM18" s="64">
        <v>0.01</v>
      </c>
      <c r="AN18" s="57">
        <f t="shared" si="5"/>
        <v>2.7999999999999997E-2</v>
      </c>
      <c r="AO18" s="64">
        <v>0.05</v>
      </c>
      <c r="AP18" s="57">
        <f t="shared" si="6"/>
        <v>0.13999999999999999</v>
      </c>
      <c r="AQ18" s="57"/>
      <c r="AR18" s="64">
        <v>0</v>
      </c>
      <c r="AS18" s="57">
        <f t="shared" si="7"/>
        <v>0</v>
      </c>
      <c r="AT18" s="57">
        <f t="shared" si="8"/>
        <v>0.16799999999999998</v>
      </c>
      <c r="AU18" s="57">
        <f t="shared" si="9"/>
        <v>1.834357142857143</v>
      </c>
      <c r="AV18" s="65">
        <f t="shared" si="10"/>
        <v>0.34487244897959174</v>
      </c>
      <c r="AW18" s="71">
        <v>2.8</v>
      </c>
      <c r="AX18" s="71"/>
      <c r="AY18" s="79"/>
      <c r="AZ18" s="71">
        <v>2.8</v>
      </c>
      <c r="BA18" s="57"/>
      <c r="BB18" s="66" t="str">
        <f t="shared" si="11"/>
        <v/>
      </c>
      <c r="BC18" s="57"/>
      <c r="BD18" s="85">
        <v>500</v>
      </c>
      <c r="BE18" s="50">
        <f>IF(ISERROR(AU18*BD18),"",AU18*BD18)</f>
        <v>917.17857142857156</v>
      </c>
      <c r="BF18" s="57">
        <f>IF(ISERROR(AW18*BD18),"",AW18*BD18)</f>
        <v>1400</v>
      </c>
      <c r="BG18" s="57"/>
      <c r="BH18" s="45"/>
      <c r="BI18" s="43"/>
      <c r="BJ18" s="39"/>
      <c r="BK18" s="39" t="s">
        <v>72</v>
      </c>
      <c r="BL18" s="39" t="s">
        <v>1</v>
      </c>
      <c r="BM18" s="39" t="s">
        <v>96</v>
      </c>
    </row>
    <row r="19" spans="1:69" s="36" customFormat="1" ht="20.100000000000001" customHeight="1" x14ac:dyDescent="0.25">
      <c r="A19" s="60">
        <v>26</v>
      </c>
      <c r="B19" s="95"/>
      <c r="C19" s="43"/>
      <c r="D19" s="61" t="s">
        <v>89</v>
      </c>
      <c r="E19" s="39" t="s">
        <v>121</v>
      </c>
      <c r="F19" s="39" t="s">
        <v>63</v>
      </c>
      <c r="G19" s="43"/>
      <c r="H19" s="43" t="s">
        <v>81</v>
      </c>
      <c r="I19" s="43" t="s">
        <v>82</v>
      </c>
      <c r="J19" s="43" t="s">
        <v>93</v>
      </c>
      <c r="K19" s="43" t="s">
        <v>93</v>
      </c>
      <c r="L19" s="43" t="s">
        <v>184</v>
      </c>
      <c r="M19" s="43" t="s">
        <v>94</v>
      </c>
      <c r="N19" s="43"/>
      <c r="O19" s="43"/>
      <c r="P19" s="89" t="s">
        <v>148</v>
      </c>
      <c r="Q19" s="43"/>
      <c r="R19" s="43" t="s">
        <v>68</v>
      </c>
      <c r="S19" s="71">
        <v>2.25</v>
      </c>
      <c r="T19" s="39" t="s">
        <v>69</v>
      </c>
      <c r="U19" s="39"/>
      <c r="V19" s="91">
        <v>31</v>
      </c>
      <c r="W19" s="91">
        <v>21.5</v>
      </c>
      <c r="X19" s="91">
        <v>25</v>
      </c>
      <c r="Y19" s="92">
        <v>11.5</v>
      </c>
      <c r="Z19" s="92">
        <v>11.5</v>
      </c>
      <c r="AA19" s="92">
        <v>13.5</v>
      </c>
      <c r="AB19" s="45">
        <v>8</v>
      </c>
      <c r="AC19" s="63">
        <v>1</v>
      </c>
      <c r="AD19" s="47">
        <f t="shared" si="0"/>
        <v>1.7853750000000001E-3</v>
      </c>
      <c r="AE19" s="62">
        <v>63</v>
      </c>
      <c r="AF19" s="48">
        <f t="shared" si="1"/>
        <v>35286.704473850034</v>
      </c>
      <c r="AG19" s="43">
        <v>3000</v>
      </c>
      <c r="AH19" s="57">
        <f t="shared" si="2"/>
        <v>8.5017857142857131E-2</v>
      </c>
      <c r="AI19" s="43" t="s">
        <v>76</v>
      </c>
      <c r="AJ19" s="64">
        <v>0.21</v>
      </c>
      <c r="AK19" s="57">
        <f t="shared" si="3"/>
        <v>0.47249999999999998</v>
      </c>
      <c r="AL19" s="57">
        <f t="shared" si="4"/>
        <v>2.8075178571428574</v>
      </c>
      <c r="AM19" s="64">
        <v>0.01</v>
      </c>
      <c r="AN19" s="57">
        <f t="shared" si="5"/>
        <v>4.4999999999999998E-2</v>
      </c>
      <c r="AO19" s="64">
        <v>0.05</v>
      </c>
      <c r="AP19" s="57">
        <f t="shared" si="6"/>
        <v>0.22500000000000001</v>
      </c>
      <c r="AQ19" s="57"/>
      <c r="AR19" s="64">
        <v>0</v>
      </c>
      <c r="AS19" s="57">
        <f t="shared" si="7"/>
        <v>0</v>
      </c>
      <c r="AT19" s="57">
        <f t="shared" si="8"/>
        <v>0.27</v>
      </c>
      <c r="AU19" s="57">
        <f t="shared" si="9"/>
        <v>3.0775178571428574</v>
      </c>
      <c r="AV19" s="65">
        <f t="shared" si="10"/>
        <v>0.31610714285714281</v>
      </c>
      <c r="AW19" s="71">
        <v>4.5</v>
      </c>
      <c r="AX19" s="71"/>
      <c r="AY19" s="79"/>
      <c r="AZ19" s="71">
        <v>4.5</v>
      </c>
      <c r="BA19" s="57"/>
      <c r="BB19" s="66" t="str">
        <f t="shared" si="11"/>
        <v/>
      </c>
      <c r="BC19" s="57"/>
      <c r="BD19" s="85">
        <v>500</v>
      </c>
      <c r="BE19" s="50">
        <f>IF(ISERROR(AU19*BD19),"",AU19*BD19)</f>
        <v>1538.7589285714287</v>
      </c>
      <c r="BF19" s="57">
        <f>IF(ISERROR(AW19*BD19),"",AW19*BD19)</f>
        <v>2250</v>
      </c>
      <c r="BG19" s="57"/>
      <c r="BH19" s="45"/>
      <c r="BI19" s="43"/>
      <c r="BJ19" s="39"/>
      <c r="BK19" s="39" t="s">
        <v>72</v>
      </c>
      <c r="BL19" s="39" t="s">
        <v>1</v>
      </c>
      <c r="BM19" s="39" t="s">
        <v>96</v>
      </c>
    </row>
    <row r="20" spans="1:69" s="36" customFormat="1" ht="20.100000000000001" customHeight="1" x14ac:dyDescent="0.2">
      <c r="A20" s="60">
        <v>40</v>
      </c>
      <c r="B20" s="93"/>
      <c r="C20" s="43"/>
      <c r="D20" s="87" t="s">
        <v>123</v>
      </c>
      <c r="E20" s="39" t="s">
        <v>122</v>
      </c>
      <c r="F20" s="39" t="s">
        <v>63</v>
      </c>
      <c r="G20" s="43"/>
      <c r="H20" s="43" t="s">
        <v>97</v>
      </c>
      <c r="I20" s="43" t="s">
        <v>98</v>
      </c>
      <c r="J20" s="43" t="s">
        <v>99</v>
      </c>
      <c r="K20" s="43" t="s">
        <v>99</v>
      </c>
      <c r="L20" s="43" t="s">
        <v>185</v>
      </c>
      <c r="M20" s="43" t="s">
        <v>109</v>
      </c>
      <c r="N20" s="43"/>
      <c r="O20" s="43"/>
      <c r="P20" s="90" t="s">
        <v>149</v>
      </c>
      <c r="Q20" s="43"/>
      <c r="R20" s="43" t="s">
        <v>68</v>
      </c>
      <c r="S20" s="71">
        <v>1.89</v>
      </c>
      <c r="T20" s="39" t="s">
        <v>69</v>
      </c>
      <c r="U20" s="39" t="s">
        <v>110</v>
      </c>
      <c r="V20" s="91">
        <v>33.200000000000003</v>
      </c>
      <c r="W20" s="91">
        <v>28.7</v>
      </c>
      <c r="X20" s="91">
        <v>24</v>
      </c>
      <c r="Y20" s="91">
        <v>16.7</v>
      </c>
      <c r="Z20" s="91">
        <v>8.6</v>
      </c>
      <c r="AA20" s="91">
        <v>20.7</v>
      </c>
      <c r="AB20" s="45">
        <v>8</v>
      </c>
      <c r="AC20" s="63">
        <v>2</v>
      </c>
      <c r="AD20" s="47">
        <f t="shared" si="0"/>
        <v>2.9729339999999991E-3</v>
      </c>
      <c r="AE20" s="62">
        <v>63</v>
      </c>
      <c r="AF20" s="48">
        <f t="shared" ref="AF20:AF65" si="17">IF(ISERROR(AE20/AD20*AC20),"",AE20/AD20*AC20)</f>
        <v>42382.373776208973</v>
      </c>
      <c r="AG20" s="43">
        <v>3000</v>
      </c>
      <c r="AH20" s="57">
        <f t="shared" ref="AH20:AH65" si="18">IF(ISERROR(AG20/AF20),"",AG20/AF20)</f>
        <v>7.0784142857142837E-2</v>
      </c>
      <c r="AI20" s="67" t="s">
        <v>71</v>
      </c>
      <c r="AJ20" s="64">
        <f>1.8%+15%</f>
        <v>0.16799999999999998</v>
      </c>
      <c r="AK20" s="57">
        <f t="shared" si="3"/>
        <v>0.31751999999999997</v>
      </c>
      <c r="AL20" s="57">
        <f t="shared" si="4"/>
        <v>2.2783041428571424</v>
      </c>
      <c r="AM20" s="64">
        <v>0.01</v>
      </c>
      <c r="AN20" s="57">
        <f t="shared" ref="AN20:AN65" si="19">IF(ISERROR(AW20*AM20),"",AW20*AM20)</f>
        <v>3.5000000000000003E-2</v>
      </c>
      <c r="AO20" s="64">
        <v>0.05</v>
      </c>
      <c r="AP20" s="57">
        <f t="shared" ref="AP20:AP65" si="20">IF(ISERROR(AW20*AO20),"",AW20*AO20)</f>
        <v>0.17500000000000002</v>
      </c>
      <c r="AQ20" s="57"/>
      <c r="AR20" s="64">
        <v>0</v>
      </c>
      <c r="AS20" s="57">
        <f t="shared" ref="AS20:AS65" si="21">IF(ISERROR(AW20*AR20),"",AW20*AR20)</f>
        <v>0</v>
      </c>
      <c r="AT20" s="57">
        <f t="shared" ref="AT20:AT65" si="22">IF(ISERROR(AN20+AP20+AS20),"",AN20+AP20+AS20)</f>
        <v>0.21000000000000002</v>
      </c>
      <c r="AU20" s="57">
        <f t="shared" ref="AU20:AU65" si="23">IF(ISERROR(AL20+AT20),"",AL20+AT20)</f>
        <v>2.4883041428571424</v>
      </c>
      <c r="AV20" s="65">
        <f t="shared" ref="AV20:AV65" si="24">IF(ISERROR((AW20-AU20)/AW20),"",(AW20-AU20)/AW20)</f>
        <v>0.28905595918367361</v>
      </c>
      <c r="AW20" s="71">
        <v>3.5</v>
      </c>
      <c r="AX20" s="71"/>
      <c r="AY20" s="79"/>
      <c r="AZ20" s="71">
        <v>3.5</v>
      </c>
      <c r="BA20" s="57"/>
      <c r="BB20" s="66" t="str">
        <f t="shared" ref="BB20:BB37" si="25">IF(ISERROR((BA20-AW20)/BA20),"",(BA20-AW20)/BA20)</f>
        <v/>
      </c>
      <c r="BC20" s="57"/>
      <c r="BD20" s="85">
        <v>800</v>
      </c>
      <c r="BE20" s="50">
        <f t="shared" ref="BE20:BE25" si="26">IF(ISERROR(AU20*BD20),"",AU20*BD20)</f>
        <v>1990.643314285714</v>
      </c>
      <c r="BF20" s="57">
        <f t="shared" ref="BF20:BF25" si="27">IF(ISERROR(AW20*BD20),"",AW20*BD20)</f>
        <v>2800</v>
      </c>
      <c r="BG20" s="57"/>
      <c r="BH20" s="45"/>
      <c r="BI20" s="43"/>
      <c r="BJ20" s="39"/>
      <c r="BK20" s="39" t="s">
        <v>72</v>
      </c>
      <c r="BL20" s="39" t="s">
        <v>1</v>
      </c>
      <c r="BM20" s="39" t="s">
        <v>111</v>
      </c>
      <c r="BP20" s="36" t="e">
        <f>MROUND(#REF!*0.98,0.05)</f>
        <v>#REF!</v>
      </c>
    </row>
    <row r="21" spans="1:69" s="36" customFormat="1" ht="20.100000000000001" customHeight="1" x14ac:dyDescent="0.2">
      <c r="A21" s="60">
        <v>41</v>
      </c>
      <c r="B21" s="94"/>
      <c r="C21" s="43"/>
      <c r="D21" s="87" t="s">
        <v>123</v>
      </c>
      <c r="E21" s="39" t="s">
        <v>122</v>
      </c>
      <c r="F21" s="39" t="s">
        <v>63</v>
      </c>
      <c r="G21" s="43"/>
      <c r="H21" s="43" t="s">
        <v>104</v>
      </c>
      <c r="I21" s="43" t="s">
        <v>105</v>
      </c>
      <c r="J21" s="43" t="s">
        <v>99</v>
      </c>
      <c r="K21" s="43" t="s">
        <v>99</v>
      </c>
      <c r="L21" s="43" t="s">
        <v>186</v>
      </c>
      <c r="M21" s="43" t="s">
        <v>109</v>
      </c>
      <c r="N21" s="43"/>
      <c r="O21" s="43"/>
      <c r="P21" s="90" t="s">
        <v>150</v>
      </c>
      <c r="Q21" s="43"/>
      <c r="R21" s="43" t="s">
        <v>68</v>
      </c>
      <c r="S21" s="71">
        <v>1.29</v>
      </c>
      <c r="T21" s="39" t="s">
        <v>69</v>
      </c>
      <c r="U21" s="39"/>
      <c r="V21" s="91">
        <v>33.200000000000003</v>
      </c>
      <c r="W21" s="91">
        <v>28.7</v>
      </c>
      <c r="X21" s="91">
        <v>24</v>
      </c>
      <c r="Y21" s="91">
        <v>8.6</v>
      </c>
      <c r="Z21" s="91">
        <v>8.6</v>
      </c>
      <c r="AA21" s="91">
        <v>12.3</v>
      </c>
      <c r="AB21" s="45">
        <v>8</v>
      </c>
      <c r="AC21" s="63">
        <v>1</v>
      </c>
      <c r="AD21" s="47">
        <f t="shared" si="0"/>
        <v>9.0970799999999996E-4</v>
      </c>
      <c r="AE21" s="62">
        <v>63</v>
      </c>
      <c r="AF21" s="48">
        <f t="shared" si="17"/>
        <v>69252.991069661919</v>
      </c>
      <c r="AG21" s="43">
        <v>3000</v>
      </c>
      <c r="AH21" s="57">
        <f t="shared" si="18"/>
        <v>4.3319428571428571E-2</v>
      </c>
      <c r="AI21" s="67" t="s">
        <v>127</v>
      </c>
      <c r="AJ21" s="64">
        <f>3.4%+15%</f>
        <v>0.184</v>
      </c>
      <c r="AK21" s="57">
        <f t="shared" si="3"/>
        <v>0.23736000000000002</v>
      </c>
      <c r="AL21" s="57">
        <f t="shared" si="4"/>
        <v>1.5706794285714287</v>
      </c>
      <c r="AM21" s="64">
        <v>0.01</v>
      </c>
      <c r="AN21" s="57">
        <f t="shared" si="19"/>
        <v>2.7999999999999997E-2</v>
      </c>
      <c r="AO21" s="64">
        <v>0.05</v>
      </c>
      <c r="AP21" s="57">
        <f t="shared" si="20"/>
        <v>0.13999999999999999</v>
      </c>
      <c r="AQ21" s="57"/>
      <c r="AR21" s="64">
        <v>0</v>
      </c>
      <c r="AS21" s="57">
        <f t="shared" si="21"/>
        <v>0</v>
      </c>
      <c r="AT21" s="57">
        <f t="shared" si="22"/>
        <v>0.16799999999999998</v>
      </c>
      <c r="AU21" s="57">
        <f t="shared" si="23"/>
        <v>1.7386794285714287</v>
      </c>
      <c r="AV21" s="65">
        <f t="shared" si="24"/>
        <v>0.37904306122448972</v>
      </c>
      <c r="AW21" s="71">
        <v>2.8</v>
      </c>
      <c r="AX21" s="71"/>
      <c r="AY21" s="79"/>
      <c r="AZ21" s="71">
        <v>2.8</v>
      </c>
      <c r="BA21" s="57"/>
      <c r="BB21" s="66" t="str">
        <f t="shared" si="25"/>
        <v/>
      </c>
      <c r="BC21" s="57"/>
      <c r="BD21" s="85">
        <v>400</v>
      </c>
      <c r="BE21" s="50">
        <f t="shared" si="26"/>
        <v>695.47177142857151</v>
      </c>
      <c r="BF21" s="57">
        <f t="shared" si="27"/>
        <v>1120</v>
      </c>
      <c r="BG21" s="57"/>
      <c r="BH21" s="45"/>
      <c r="BI21" s="43"/>
      <c r="BJ21" s="39"/>
      <c r="BK21" s="39" t="s">
        <v>72</v>
      </c>
      <c r="BL21" s="39" t="s">
        <v>1</v>
      </c>
      <c r="BM21" s="39" t="s">
        <v>111</v>
      </c>
      <c r="BP21" s="36" t="e">
        <f>MROUND(#REF!*0.98,0.05)</f>
        <v>#REF!</v>
      </c>
    </row>
    <row r="22" spans="1:69" s="36" customFormat="1" ht="20.100000000000001" customHeight="1" x14ac:dyDescent="0.2">
      <c r="A22" s="60">
        <v>42</v>
      </c>
      <c r="B22" s="94"/>
      <c r="C22" s="43"/>
      <c r="D22" s="87" t="s">
        <v>123</v>
      </c>
      <c r="E22" s="39" t="s">
        <v>122</v>
      </c>
      <c r="F22" s="39" t="s">
        <v>63</v>
      </c>
      <c r="G22" s="43"/>
      <c r="H22" s="43" t="s">
        <v>102</v>
      </c>
      <c r="I22" s="43" t="s">
        <v>103</v>
      </c>
      <c r="J22" s="43" t="s">
        <v>99</v>
      </c>
      <c r="K22" s="43" t="s">
        <v>99</v>
      </c>
      <c r="L22" s="43" t="s">
        <v>187</v>
      </c>
      <c r="M22" s="43" t="s">
        <v>109</v>
      </c>
      <c r="N22" s="43"/>
      <c r="O22" s="43"/>
      <c r="P22" s="90" t="s">
        <v>151</v>
      </c>
      <c r="Q22" s="43"/>
      <c r="R22" s="43" t="s">
        <v>68</v>
      </c>
      <c r="S22" s="71">
        <v>1.53</v>
      </c>
      <c r="T22" s="39" t="s">
        <v>69</v>
      </c>
      <c r="U22" s="39"/>
      <c r="V22" s="91">
        <v>33.200000000000003</v>
      </c>
      <c r="W22" s="91">
        <v>28.7</v>
      </c>
      <c r="X22" s="91">
        <v>24</v>
      </c>
      <c r="Y22" s="91">
        <v>15</v>
      </c>
      <c r="Z22" s="91">
        <v>8.6</v>
      </c>
      <c r="AA22" s="91">
        <v>11.8</v>
      </c>
      <c r="AB22" s="45">
        <v>8</v>
      </c>
      <c r="AC22" s="63">
        <v>1</v>
      </c>
      <c r="AD22" s="47">
        <f t="shared" si="0"/>
        <v>1.5222E-3</v>
      </c>
      <c r="AE22" s="62">
        <v>63</v>
      </c>
      <c r="AF22" s="48">
        <f t="shared" si="17"/>
        <v>41387.465510445407</v>
      </c>
      <c r="AG22" s="43">
        <v>3000</v>
      </c>
      <c r="AH22" s="57">
        <f t="shared" si="18"/>
        <v>7.2485714285714292E-2</v>
      </c>
      <c r="AI22" s="67" t="s">
        <v>127</v>
      </c>
      <c r="AJ22" s="64">
        <f>3.4%+15%</f>
        <v>0.184</v>
      </c>
      <c r="AK22" s="57">
        <f t="shared" si="3"/>
        <v>0.28151999999999999</v>
      </c>
      <c r="AL22" s="57">
        <f t="shared" si="4"/>
        <v>1.8840057142857143</v>
      </c>
      <c r="AM22" s="64">
        <v>0.01</v>
      </c>
      <c r="AN22" s="57">
        <f t="shared" si="19"/>
        <v>2.7999999999999997E-2</v>
      </c>
      <c r="AO22" s="64">
        <v>0.05</v>
      </c>
      <c r="AP22" s="57">
        <f t="shared" si="20"/>
        <v>0.13999999999999999</v>
      </c>
      <c r="AQ22" s="57"/>
      <c r="AR22" s="64">
        <v>0</v>
      </c>
      <c r="AS22" s="57">
        <f t="shared" si="21"/>
        <v>0</v>
      </c>
      <c r="AT22" s="57">
        <f t="shared" si="22"/>
        <v>0.16799999999999998</v>
      </c>
      <c r="AU22" s="57">
        <f t="shared" si="23"/>
        <v>2.0520057142857144</v>
      </c>
      <c r="AV22" s="65">
        <f t="shared" si="24"/>
        <v>0.26714081632653053</v>
      </c>
      <c r="AW22" s="71">
        <v>2.8</v>
      </c>
      <c r="AX22" s="71"/>
      <c r="AY22" s="79"/>
      <c r="AZ22" s="71">
        <v>2.8</v>
      </c>
      <c r="BA22" s="57"/>
      <c r="BB22" s="66" t="str">
        <f t="shared" si="25"/>
        <v/>
      </c>
      <c r="BC22" s="57"/>
      <c r="BD22" s="85">
        <v>400</v>
      </c>
      <c r="BE22" s="50">
        <f t="shared" si="26"/>
        <v>820.80228571428574</v>
      </c>
      <c r="BF22" s="57">
        <f t="shared" si="27"/>
        <v>1120</v>
      </c>
      <c r="BG22" s="57"/>
      <c r="BH22" s="45"/>
      <c r="BI22" s="43"/>
      <c r="BJ22" s="39"/>
      <c r="BK22" s="39" t="s">
        <v>72</v>
      </c>
      <c r="BL22" s="39" t="s">
        <v>1</v>
      </c>
      <c r="BM22" s="39" t="s">
        <v>111</v>
      </c>
      <c r="BP22" s="36" t="e">
        <f>MROUND(#REF!*0.98,0.05)</f>
        <v>#REF!</v>
      </c>
    </row>
    <row r="23" spans="1:69" s="36" customFormat="1" ht="20.100000000000001" customHeight="1" x14ac:dyDescent="0.2">
      <c r="A23" s="60">
        <v>43</v>
      </c>
      <c r="B23" s="94"/>
      <c r="C23" s="43"/>
      <c r="D23" s="87" t="s">
        <v>123</v>
      </c>
      <c r="E23" s="39" t="s">
        <v>122</v>
      </c>
      <c r="F23" s="39" t="s">
        <v>63</v>
      </c>
      <c r="G23" s="43"/>
      <c r="H23" s="43" t="s">
        <v>112</v>
      </c>
      <c r="I23" s="43" t="s">
        <v>113</v>
      </c>
      <c r="J23" s="43" t="s">
        <v>99</v>
      </c>
      <c r="K23" s="43" t="s">
        <v>99</v>
      </c>
      <c r="L23" s="43" t="s">
        <v>188</v>
      </c>
      <c r="M23" s="43" t="s">
        <v>109</v>
      </c>
      <c r="N23" s="43"/>
      <c r="O23" s="43"/>
      <c r="P23" s="90" t="s">
        <v>152</v>
      </c>
      <c r="Q23" s="43"/>
      <c r="R23" s="43" t="s">
        <v>68</v>
      </c>
      <c r="S23" s="71">
        <v>2.83</v>
      </c>
      <c r="T23" s="39" t="s">
        <v>69</v>
      </c>
      <c r="U23" s="39"/>
      <c r="V23" s="91">
        <v>33.200000000000003</v>
      </c>
      <c r="W23" s="91">
        <v>28.7</v>
      </c>
      <c r="X23" s="91">
        <v>24</v>
      </c>
      <c r="Y23" s="91">
        <v>18</v>
      </c>
      <c r="Z23" s="91">
        <v>14</v>
      </c>
      <c r="AA23" s="91">
        <v>15.5</v>
      </c>
      <c r="AB23" s="45">
        <v>8</v>
      </c>
      <c r="AC23" s="63">
        <v>1</v>
      </c>
      <c r="AD23" s="47">
        <f t="shared" si="0"/>
        <v>3.9060000000000002E-3</v>
      </c>
      <c r="AE23" s="62">
        <v>63</v>
      </c>
      <c r="AF23" s="48">
        <f t="shared" si="17"/>
        <v>16129.032258064515</v>
      </c>
      <c r="AG23" s="43">
        <v>3000</v>
      </c>
      <c r="AH23" s="57">
        <f t="shared" si="18"/>
        <v>0.186</v>
      </c>
      <c r="AI23" s="67" t="s">
        <v>127</v>
      </c>
      <c r="AJ23" s="64">
        <f>3.4%+15%</f>
        <v>0.184</v>
      </c>
      <c r="AK23" s="57">
        <f t="shared" si="3"/>
        <v>0.52071999999999996</v>
      </c>
      <c r="AL23" s="57">
        <f t="shared" si="4"/>
        <v>3.5367199999999999</v>
      </c>
      <c r="AM23" s="64">
        <v>0.01</v>
      </c>
      <c r="AN23" s="57">
        <f t="shared" si="19"/>
        <v>5.2499999999999998E-2</v>
      </c>
      <c r="AO23" s="64">
        <v>0.05</v>
      </c>
      <c r="AP23" s="57">
        <f t="shared" si="20"/>
        <v>0.26250000000000001</v>
      </c>
      <c r="AQ23" s="57"/>
      <c r="AR23" s="64">
        <v>0</v>
      </c>
      <c r="AS23" s="57">
        <f t="shared" si="21"/>
        <v>0</v>
      </c>
      <c r="AT23" s="57">
        <f t="shared" si="22"/>
        <v>0.315</v>
      </c>
      <c r="AU23" s="57">
        <f t="shared" si="23"/>
        <v>3.8517199999999998</v>
      </c>
      <c r="AV23" s="65">
        <f t="shared" si="24"/>
        <v>0.26633904761904764</v>
      </c>
      <c r="AW23" s="71">
        <v>5.25</v>
      </c>
      <c r="AX23" s="71"/>
      <c r="AY23" s="80"/>
      <c r="AZ23" s="71">
        <v>5.25</v>
      </c>
      <c r="BA23" s="57"/>
      <c r="BB23" s="66" t="str">
        <f t="shared" si="25"/>
        <v/>
      </c>
      <c r="BC23" s="57"/>
      <c r="BD23" s="86">
        <v>0</v>
      </c>
      <c r="BE23" s="50">
        <f t="shared" si="26"/>
        <v>0</v>
      </c>
      <c r="BF23" s="57">
        <f t="shared" si="27"/>
        <v>0</v>
      </c>
      <c r="BG23" s="57"/>
      <c r="BH23" s="45"/>
      <c r="BI23" s="43"/>
      <c r="BJ23" s="39"/>
      <c r="BK23" s="39" t="s">
        <v>72</v>
      </c>
      <c r="BL23" s="39" t="s">
        <v>1</v>
      </c>
      <c r="BM23" s="39" t="s">
        <v>111</v>
      </c>
      <c r="BP23" s="36" t="e">
        <f>MROUND(#REF!*0.98,0.05)</f>
        <v>#REF!</v>
      </c>
    </row>
    <row r="24" spans="1:69" s="36" customFormat="1" ht="20.100000000000001" customHeight="1" x14ac:dyDescent="0.2">
      <c r="A24" s="60">
        <v>44</v>
      </c>
      <c r="B24" s="94"/>
      <c r="C24" s="43"/>
      <c r="D24" s="87" t="s">
        <v>123</v>
      </c>
      <c r="E24" s="39" t="s">
        <v>122</v>
      </c>
      <c r="F24" s="39" t="s">
        <v>63</v>
      </c>
      <c r="G24" s="43"/>
      <c r="H24" s="43" t="s">
        <v>114</v>
      </c>
      <c r="I24" s="43" t="s">
        <v>115</v>
      </c>
      <c r="J24" s="43" t="s">
        <v>99</v>
      </c>
      <c r="K24" s="43" t="s">
        <v>99</v>
      </c>
      <c r="L24" s="43" t="s">
        <v>189</v>
      </c>
      <c r="M24" s="43" t="s">
        <v>109</v>
      </c>
      <c r="N24" s="43"/>
      <c r="O24" s="43"/>
      <c r="P24" s="90" t="s">
        <v>153</v>
      </c>
      <c r="Q24" s="43"/>
      <c r="R24" s="43" t="s">
        <v>68</v>
      </c>
      <c r="S24" s="71">
        <v>2.7</v>
      </c>
      <c r="T24" s="39" t="s">
        <v>69</v>
      </c>
      <c r="U24" s="39"/>
      <c r="V24" s="91">
        <v>33.200000000000003</v>
      </c>
      <c r="W24" s="91">
        <v>28.7</v>
      </c>
      <c r="X24" s="91">
        <v>24</v>
      </c>
      <c r="Y24" s="91">
        <v>21.3</v>
      </c>
      <c r="Z24" s="91">
        <v>10</v>
      </c>
      <c r="AA24" s="91">
        <v>11.2</v>
      </c>
      <c r="AB24" s="45">
        <v>8</v>
      </c>
      <c r="AC24" s="63">
        <v>1</v>
      </c>
      <c r="AD24" s="47">
        <f t="shared" si="0"/>
        <v>2.3855999999999999E-3</v>
      </c>
      <c r="AE24" s="62">
        <v>63</v>
      </c>
      <c r="AF24" s="48">
        <f t="shared" si="17"/>
        <v>26408.450704225354</v>
      </c>
      <c r="AG24" s="43">
        <v>3000</v>
      </c>
      <c r="AH24" s="57">
        <f t="shared" si="18"/>
        <v>0.11359999999999999</v>
      </c>
      <c r="AI24" s="67" t="s">
        <v>127</v>
      </c>
      <c r="AJ24" s="64">
        <f>3.4%+15%</f>
        <v>0.184</v>
      </c>
      <c r="AK24" s="57">
        <f t="shared" si="3"/>
        <v>0.49680000000000002</v>
      </c>
      <c r="AL24" s="57">
        <f t="shared" si="4"/>
        <v>3.3104</v>
      </c>
      <c r="AM24" s="64">
        <v>0.01</v>
      </c>
      <c r="AN24" s="57">
        <f t="shared" si="19"/>
        <v>5.0999999999999997E-2</v>
      </c>
      <c r="AO24" s="64">
        <v>0.05</v>
      </c>
      <c r="AP24" s="57">
        <f t="shared" si="20"/>
        <v>0.255</v>
      </c>
      <c r="AQ24" s="57"/>
      <c r="AR24" s="64">
        <v>0</v>
      </c>
      <c r="AS24" s="57">
        <f t="shared" si="21"/>
        <v>0</v>
      </c>
      <c r="AT24" s="57">
        <f t="shared" si="22"/>
        <v>0.30599999999999999</v>
      </c>
      <c r="AU24" s="57">
        <f t="shared" si="23"/>
        <v>3.6164000000000001</v>
      </c>
      <c r="AV24" s="65">
        <f t="shared" si="24"/>
        <v>0.29090196078431368</v>
      </c>
      <c r="AW24" s="71">
        <v>5.0999999999999996</v>
      </c>
      <c r="AX24" s="71"/>
      <c r="AY24" s="79"/>
      <c r="AZ24" s="71">
        <v>5.0999999999999996</v>
      </c>
      <c r="BA24" s="57"/>
      <c r="BB24" s="66" t="str">
        <f t="shared" si="25"/>
        <v/>
      </c>
      <c r="BC24" s="57"/>
      <c r="BD24" s="85">
        <v>400</v>
      </c>
      <c r="BE24" s="50">
        <f t="shared" si="26"/>
        <v>1446.56</v>
      </c>
      <c r="BF24" s="57">
        <f t="shared" si="27"/>
        <v>2039.9999999999998</v>
      </c>
      <c r="BG24" s="57"/>
      <c r="BH24" s="45"/>
      <c r="BI24" s="43"/>
      <c r="BJ24" s="39"/>
      <c r="BK24" s="39" t="s">
        <v>72</v>
      </c>
      <c r="BL24" s="39" t="s">
        <v>1</v>
      </c>
      <c r="BM24" s="39" t="s">
        <v>111</v>
      </c>
      <c r="BP24" s="36" t="e">
        <f>MROUND(#REF!*0.98,0.05)</f>
        <v>#REF!</v>
      </c>
    </row>
    <row r="25" spans="1:69" s="36" customFormat="1" ht="20.100000000000001" customHeight="1" x14ac:dyDescent="0.2">
      <c r="A25" s="60">
        <v>45</v>
      </c>
      <c r="B25" s="95"/>
      <c r="C25" s="43"/>
      <c r="D25" s="87" t="s">
        <v>123</v>
      </c>
      <c r="E25" s="39" t="s">
        <v>122</v>
      </c>
      <c r="F25" s="39" t="s">
        <v>63</v>
      </c>
      <c r="G25" s="43"/>
      <c r="H25" s="43" t="s">
        <v>108</v>
      </c>
      <c r="I25" s="43" t="s">
        <v>82</v>
      </c>
      <c r="J25" s="43" t="s">
        <v>99</v>
      </c>
      <c r="K25" s="43" t="s">
        <v>99</v>
      </c>
      <c r="L25" s="43" t="s">
        <v>190</v>
      </c>
      <c r="M25" s="43" t="s">
        <v>109</v>
      </c>
      <c r="N25" s="43"/>
      <c r="O25" s="43"/>
      <c r="P25" s="90" t="s">
        <v>154</v>
      </c>
      <c r="Q25" s="43"/>
      <c r="R25" s="43" t="s">
        <v>68</v>
      </c>
      <c r="S25" s="71">
        <v>3.4</v>
      </c>
      <c r="T25" s="39" t="s">
        <v>69</v>
      </c>
      <c r="U25" s="39"/>
      <c r="V25" s="91">
        <v>33.200000000000003</v>
      </c>
      <c r="W25" s="91">
        <v>28.7</v>
      </c>
      <c r="X25" s="91">
        <v>24</v>
      </c>
      <c r="Y25" s="91">
        <v>24</v>
      </c>
      <c r="Z25" s="91">
        <v>24</v>
      </c>
      <c r="AA25" s="91">
        <v>4.8</v>
      </c>
      <c r="AB25" s="45">
        <v>8</v>
      </c>
      <c r="AC25" s="63">
        <v>1</v>
      </c>
      <c r="AD25" s="47">
        <f t="shared" si="0"/>
        <v>2.7647999999999995E-3</v>
      </c>
      <c r="AE25" s="62">
        <v>63</v>
      </c>
      <c r="AF25" s="48">
        <f t="shared" si="17"/>
        <v>22786.458333333336</v>
      </c>
      <c r="AG25" s="43">
        <v>3000</v>
      </c>
      <c r="AH25" s="57">
        <f t="shared" si="18"/>
        <v>0.13165714285714283</v>
      </c>
      <c r="AI25" s="67" t="s">
        <v>127</v>
      </c>
      <c r="AJ25" s="64">
        <f>3.4%+15%</f>
        <v>0.184</v>
      </c>
      <c r="AK25" s="57">
        <f t="shared" si="3"/>
        <v>0.62559999999999993</v>
      </c>
      <c r="AL25" s="57">
        <f t="shared" si="4"/>
        <v>4.1572571428571425</v>
      </c>
      <c r="AM25" s="64">
        <v>0.01</v>
      </c>
      <c r="AN25" s="57">
        <f t="shared" si="19"/>
        <v>6.25E-2</v>
      </c>
      <c r="AO25" s="64">
        <v>0.05</v>
      </c>
      <c r="AP25" s="57">
        <f t="shared" si="20"/>
        <v>0.3125</v>
      </c>
      <c r="AQ25" s="57"/>
      <c r="AR25" s="64">
        <v>0</v>
      </c>
      <c r="AS25" s="57">
        <f t="shared" si="21"/>
        <v>0</v>
      </c>
      <c r="AT25" s="57">
        <f t="shared" si="22"/>
        <v>0.375</v>
      </c>
      <c r="AU25" s="57">
        <f t="shared" si="23"/>
        <v>4.5322571428571425</v>
      </c>
      <c r="AV25" s="65">
        <f t="shared" si="24"/>
        <v>0.27483885714285722</v>
      </c>
      <c r="AW25" s="71">
        <v>6.25</v>
      </c>
      <c r="AX25" s="74"/>
      <c r="AY25" s="79"/>
      <c r="AZ25" s="71">
        <v>6.25</v>
      </c>
      <c r="BA25" s="57"/>
      <c r="BB25" s="66" t="str">
        <f t="shared" si="25"/>
        <v/>
      </c>
      <c r="BC25" s="57"/>
      <c r="BD25" s="85">
        <v>400</v>
      </c>
      <c r="BE25" s="50">
        <f t="shared" si="26"/>
        <v>1812.9028571428571</v>
      </c>
      <c r="BF25" s="57">
        <f t="shared" si="27"/>
        <v>2500</v>
      </c>
      <c r="BG25" s="57"/>
      <c r="BH25" s="45"/>
      <c r="BI25" s="43"/>
      <c r="BJ25" s="39"/>
      <c r="BK25" s="39" t="s">
        <v>72</v>
      </c>
      <c r="BL25" s="39" t="s">
        <v>1</v>
      </c>
      <c r="BM25" s="39" t="s">
        <v>111</v>
      </c>
      <c r="BP25" s="36" t="e">
        <f>MROUND(#REF!*0.98,0.05)</f>
        <v>#REF!</v>
      </c>
    </row>
    <row r="26" spans="1:69" s="36" customFormat="1" ht="20.100000000000001" customHeight="1" x14ac:dyDescent="0.25">
      <c r="A26" s="39">
        <v>52</v>
      </c>
      <c r="B26" s="96"/>
      <c r="C26" s="39"/>
      <c r="D26" s="87" t="s">
        <v>123</v>
      </c>
      <c r="E26" s="39" t="s">
        <v>122</v>
      </c>
      <c r="F26" s="39" t="s">
        <v>63</v>
      </c>
      <c r="G26" s="39"/>
      <c r="H26" s="39" t="s">
        <v>117</v>
      </c>
      <c r="I26" s="39" t="s">
        <v>98</v>
      </c>
      <c r="J26" s="39" t="s">
        <v>99</v>
      </c>
      <c r="K26" s="39" t="s">
        <v>99</v>
      </c>
      <c r="L26" s="39" t="s">
        <v>191</v>
      </c>
      <c r="M26" s="39" t="s">
        <v>100</v>
      </c>
      <c r="N26" s="39"/>
      <c r="O26" s="39"/>
      <c r="P26" s="90" t="s">
        <v>155</v>
      </c>
      <c r="Q26" s="39"/>
      <c r="R26" s="39" t="s">
        <v>68</v>
      </c>
      <c r="S26" s="70">
        <v>1.83</v>
      </c>
      <c r="T26" s="39" t="s">
        <v>69</v>
      </c>
      <c r="U26" s="39" t="s">
        <v>116</v>
      </c>
      <c r="V26" s="51">
        <v>33.5</v>
      </c>
      <c r="W26" s="51">
        <v>30</v>
      </c>
      <c r="X26" s="51">
        <v>22.5</v>
      </c>
      <c r="Y26" s="51">
        <v>18.5</v>
      </c>
      <c r="Z26" s="51">
        <v>9.5</v>
      </c>
      <c r="AA26" s="51">
        <v>20.5</v>
      </c>
      <c r="AB26" s="45">
        <v>8</v>
      </c>
      <c r="AC26" s="39">
        <v>2</v>
      </c>
      <c r="AD26" s="47">
        <f t="shared" si="0"/>
        <v>3.6028750000000002E-3</v>
      </c>
      <c r="AE26" s="39">
        <v>63</v>
      </c>
      <c r="AF26" s="39">
        <f t="shared" si="17"/>
        <v>34972.070915588243</v>
      </c>
      <c r="AG26" s="39">
        <v>3000</v>
      </c>
      <c r="AH26" s="39">
        <f t="shared" si="18"/>
        <v>8.5782738095238106E-2</v>
      </c>
      <c r="AI26" s="67" t="s">
        <v>71</v>
      </c>
      <c r="AJ26" s="64">
        <f>1.8%+15%</f>
        <v>0.16799999999999998</v>
      </c>
      <c r="AK26" s="39">
        <f t="shared" si="3"/>
        <v>0.30743999999999999</v>
      </c>
      <c r="AL26" s="39">
        <f t="shared" si="4"/>
        <v>2.2232227380952381</v>
      </c>
      <c r="AM26" s="39">
        <v>0.01</v>
      </c>
      <c r="AN26" s="39">
        <f t="shared" si="19"/>
        <v>3.6499999999999998E-2</v>
      </c>
      <c r="AO26" s="68">
        <v>0.05</v>
      </c>
      <c r="AP26" s="39">
        <f t="shared" si="20"/>
        <v>0.1825</v>
      </c>
      <c r="AQ26" s="39"/>
      <c r="AR26" s="39">
        <v>0</v>
      </c>
      <c r="AS26" s="39">
        <f t="shared" si="21"/>
        <v>0</v>
      </c>
      <c r="AT26" s="39">
        <f t="shared" si="22"/>
        <v>0.219</v>
      </c>
      <c r="AU26" s="39">
        <f t="shared" si="23"/>
        <v>2.4422227380952379</v>
      </c>
      <c r="AV26" s="54">
        <f t="shared" si="24"/>
        <v>0.33089787997390741</v>
      </c>
      <c r="AW26" s="70">
        <v>3.65</v>
      </c>
      <c r="AX26" s="70"/>
      <c r="AY26" s="78"/>
      <c r="AZ26" s="70">
        <v>3.65</v>
      </c>
      <c r="BA26" s="39"/>
      <c r="BB26" s="39" t="str">
        <f t="shared" si="25"/>
        <v/>
      </c>
      <c r="BC26" s="39"/>
      <c r="BD26" s="84">
        <v>800</v>
      </c>
      <c r="BE26" s="75">
        <f t="shared" ref="BE26:BE31" si="28">IF(ISERROR(AU26*BD26),"",AU26*BD26)</f>
        <v>1953.7781904761903</v>
      </c>
      <c r="BF26" s="75">
        <f t="shared" ref="BF26:BF31" si="29">IF(ISERROR(AW26*BD26),"",AW26*BD26)</f>
        <v>2920</v>
      </c>
      <c r="BG26" s="39"/>
      <c r="BH26" s="45"/>
      <c r="BI26" s="39"/>
      <c r="BJ26" s="39"/>
      <c r="BK26" s="39" t="s">
        <v>72</v>
      </c>
      <c r="BL26" s="39" t="s">
        <v>1</v>
      </c>
      <c r="BM26" s="39" t="s">
        <v>101</v>
      </c>
      <c r="BN26" s="37" t="s">
        <v>98</v>
      </c>
      <c r="BO26" s="36">
        <v>3.65</v>
      </c>
      <c r="BP26" s="37" t="s">
        <v>126</v>
      </c>
      <c r="BQ26"/>
    </row>
    <row r="27" spans="1:69" s="36" customFormat="1" ht="20.100000000000001" customHeight="1" x14ac:dyDescent="0.2">
      <c r="A27" s="39">
        <v>53</v>
      </c>
      <c r="B27" s="97"/>
      <c r="C27" s="39"/>
      <c r="D27" s="87" t="s">
        <v>123</v>
      </c>
      <c r="E27" s="39" t="s">
        <v>122</v>
      </c>
      <c r="F27" s="39" t="s">
        <v>63</v>
      </c>
      <c r="G27" s="39"/>
      <c r="H27" s="39" t="s">
        <v>102</v>
      </c>
      <c r="I27" s="39" t="s">
        <v>103</v>
      </c>
      <c r="J27" s="39" t="s">
        <v>99</v>
      </c>
      <c r="K27" s="39" t="s">
        <v>99</v>
      </c>
      <c r="L27" s="39" t="s">
        <v>192</v>
      </c>
      <c r="M27" s="39" t="s">
        <v>100</v>
      </c>
      <c r="N27" s="39"/>
      <c r="O27" s="39"/>
      <c r="P27" s="90" t="s">
        <v>156</v>
      </c>
      <c r="Q27" s="39"/>
      <c r="R27" s="39" t="s">
        <v>68</v>
      </c>
      <c r="S27" s="70">
        <v>1.56</v>
      </c>
      <c r="T27" s="39" t="s">
        <v>69</v>
      </c>
      <c r="U27" s="39"/>
      <c r="V27" s="51">
        <v>33.5</v>
      </c>
      <c r="W27" s="51">
        <v>30</v>
      </c>
      <c r="X27" s="51">
        <v>22.5</v>
      </c>
      <c r="Y27" s="51">
        <v>12.5</v>
      </c>
      <c r="Z27" s="51">
        <v>8.5</v>
      </c>
      <c r="AA27" s="51">
        <v>12.5</v>
      </c>
      <c r="AB27" s="45">
        <v>8</v>
      </c>
      <c r="AC27" s="39">
        <v>1</v>
      </c>
      <c r="AD27" s="47">
        <f t="shared" si="0"/>
        <v>1.3281250000000001E-3</v>
      </c>
      <c r="AE27" s="39">
        <v>63</v>
      </c>
      <c r="AF27" s="39">
        <f t="shared" si="17"/>
        <v>47435.294117647056</v>
      </c>
      <c r="AG27" s="39">
        <v>3000</v>
      </c>
      <c r="AH27" s="39">
        <f t="shared" si="18"/>
        <v>6.3244047619047616E-2</v>
      </c>
      <c r="AI27" s="67" t="s">
        <v>127</v>
      </c>
      <c r="AJ27" s="64">
        <f>3.4%+15%</f>
        <v>0.184</v>
      </c>
      <c r="AK27" s="39">
        <f t="shared" si="3"/>
        <v>0.28704000000000002</v>
      </c>
      <c r="AL27" s="39">
        <f t="shared" si="4"/>
        <v>1.9102840476190477</v>
      </c>
      <c r="AM27" s="39">
        <v>0.01</v>
      </c>
      <c r="AN27" s="39">
        <f t="shared" si="19"/>
        <v>2.8999999999999998E-2</v>
      </c>
      <c r="AO27" s="68">
        <v>0.05</v>
      </c>
      <c r="AP27" s="39">
        <f t="shared" si="20"/>
        <v>0.14499999999999999</v>
      </c>
      <c r="AQ27" s="39"/>
      <c r="AR27" s="39">
        <v>0</v>
      </c>
      <c r="AS27" s="39">
        <f t="shared" si="21"/>
        <v>0</v>
      </c>
      <c r="AT27" s="39">
        <f t="shared" si="22"/>
        <v>0.17399999999999999</v>
      </c>
      <c r="AU27" s="39">
        <f t="shared" si="23"/>
        <v>2.0842840476190476</v>
      </c>
      <c r="AV27" s="54">
        <f t="shared" si="24"/>
        <v>0.28128136288998357</v>
      </c>
      <c r="AW27" s="70">
        <v>2.9</v>
      </c>
      <c r="AX27" s="70"/>
      <c r="AY27" s="78"/>
      <c r="AZ27" s="70">
        <v>2.9</v>
      </c>
      <c r="BA27" s="39"/>
      <c r="BB27" s="39" t="str">
        <f t="shared" si="25"/>
        <v/>
      </c>
      <c r="BC27" s="39"/>
      <c r="BD27" s="84">
        <v>400</v>
      </c>
      <c r="BE27" s="75">
        <f t="shared" si="28"/>
        <v>833.71361904761909</v>
      </c>
      <c r="BF27" s="75">
        <f t="shared" si="29"/>
        <v>1160</v>
      </c>
      <c r="BG27" s="39"/>
      <c r="BH27" s="45"/>
      <c r="BI27" s="39"/>
      <c r="BJ27" s="39"/>
      <c r="BK27" s="39" t="s">
        <v>72</v>
      </c>
      <c r="BL27" s="39" t="s">
        <v>1</v>
      </c>
      <c r="BM27" s="69" t="s">
        <v>101</v>
      </c>
      <c r="BN27" s="37" t="s">
        <v>103</v>
      </c>
      <c r="BO27" s="36">
        <v>2.9</v>
      </c>
    </row>
    <row r="28" spans="1:69" s="36" customFormat="1" ht="20.100000000000001" customHeight="1" x14ac:dyDescent="0.2">
      <c r="A28" s="39">
        <v>54</v>
      </c>
      <c r="B28" s="97"/>
      <c r="C28" s="39"/>
      <c r="D28" s="87" t="s">
        <v>123</v>
      </c>
      <c r="E28" s="39" t="s">
        <v>122</v>
      </c>
      <c r="F28" s="39" t="s">
        <v>63</v>
      </c>
      <c r="G28" s="39"/>
      <c r="H28" s="39" t="s">
        <v>104</v>
      </c>
      <c r="I28" s="39" t="s">
        <v>105</v>
      </c>
      <c r="J28" s="39" t="s">
        <v>99</v>
      </c>
      <c r="K28" s="39" t="s">
        <v>99</v>
      </c>
      <c r="L28" s="39" t="s">
        <v>193</v>
      </c>
      <c r="M28" s="39" t="s">
        <v>100</v>
      </c>
      <c r="N28" s="39"/>
      <c r="O28" s="39"/>
      <c r="P28" s="90" t="s">
        <v>157</v>
      </c>
      <c r="Q28" s="39"/>
      <c r="R28" s="39" t="s">
        <v>68</v>
      </c>
      <c r="S28" s="70">
        <v>1.44</v>
      </c>
      <c r="T28" s="39" t="s">
        <v>69</v>
      </c>
      <c r="U28" s="39"/>
      <c r="V28" s="51">
        <v>33.5</v>
      </c>
      <c r="W28" s="51">
        <v>30</v>
      </c>
      <c r="X28" s="51">
        <v>22.5</v>
      </c>
      <c r="Y28" s="51">
        <v>9.5</v>
      </c>
      <c r="Z28" s="51">
        <v>9.5</v>
      </c>
      <c r="AA28" s="51">
        <v>12.5</v>
      </c>
      <c r="AB28" s="45">
        <v>8</v>
      </c>
      <c r="AC28" s="39">
        <v>1</v>
      </c>
      <c r="AD28" s="47">
        <f t="shared" si="0"/>
        <v>1.128125E-3</v>
      </c>
      <c r="AE28" s="39">
        <v>63</v>
      </c>
      <c r="AF28" s="39">
        <f t="shared" si="17"/>
        <v>55844.875346260385</v>
      </c>
      <c r="AG28" s="39">
        <v>3000</v>
      </c>
      <c r="AH28" s="39">
        <f t="shared" si="18"/>
        <v>5.3720238095238099E-2</v>
      </c>
      <c r="AI28" s="67" t="s">
        <v>127</v>
      </c>
      <c r="AJ28" s="64">
        <f>3.4%+15%</f>
        <v>0.184</v>
      </c>
      <c r="AK28" s="39">
        <f t="shared" si="3"/>
        <v>0.26495999999999997</v>
      </c>
      <c r="AL28" s="39">
        <f t="shared" si="4"/>
        <v>1.7586802380952382</v>
      </c>
      <c r="AM28" s="39">
        <v>0.01</v>
      </c>
      <c r="AN28" s="39">
        <f t="shared" si="19"/>
        <v>2.8999999999999998E-2</v>
      </c>
      <c r="AO28" s="68">
        <v>0.05</v>
      </c>
      <c r="AP28" s="39">
        <f t="shared" si="20"/>
        <v>0.14499999999999999</v>
      </c>
      <c r="AQ28" s="39"/>
      <c r="AR28" s="39">
        <v>0</v>
      </c>
      <c r="AS28" s="39">
        <f t="shared" si="21"/>
        <v>0</v>
      </c>
      <c r="AT28" s="39">
        <f t="shared" si="22"/>
        <v>0.17399999999999999</v>
      </c>
      <c r="AU28" s="39">
        <f t="shared" si="23"/>
        <v>1.9326802380952381</v>
      </c>
      <c r="AV28" s="54">
        <f t="shared" si="24"/>
        <v>0.3335585385878489</v>
      </c>
      <c r="AW28" s="70">
        <v>2.9</v>
      </c>
      <c r="AX28" s="70"/>
      <c r="AY28" s="78"/>
      <c r="AZ28" s="70">
        <v>2.9</v>
      </c>
      <c r="BA28" s="39"/>
      <c r="BB28" s="39" t="str">
        <f t="shared" si="25"/>
        <v/>
      </c>
      <c r="BC28" s="39"/>
      <c r="BD28" s="84">
        <v>400</v>
      </c>
      <c r="BE28" s="75">
        <f t="shared" si="28"/>
        <v>773.07209523809524</v>
      </c>
      <c r="BF28" s="75">
        <f t="shared" si="29"/>
        <v>1160</v>
      </c>
      <c r="BG28" s="39"/>
      <c r="BH28" s="45"/>
      <c r="BI28" s="39"/>
      <c r="BJ28" s="39"/>
      <c r="BK28" s="39" t="s">
        <v>72</v>
      </c>
      <c r="BL28" s="39" t="s">
        <v>1</v>
      </c>
      <c r="BM28" s="39" t="s">
        <v>101</v>
      </c>
      <c r="BN28" s="37" t="s">
        <v>124</v>
      </c>
      <c r="BO28" s="36">
        <v>2.9</v>
      </c>
    </row>
    <row r="29" spans="1:69" s="36" customFormat="1" ht="20.100000000000001" customHeight="1" x14ac:dyDescent="0.2">
      <c r="A29" s="39">
        <v>55</v>
      </c>
      <c r="B29" s="97"/>
      <c r="C29" s="39"/>
      <c r="D29" s="87" t="s">
        <v>123</v>
      </c>
      <c r="E29" s="39" t="s">
        <v>122</v>
      </c>
      <c r="F29" s="39" t="s">
        <v>63</v>
      </c>
      <c r="G29" s="39"/>
      <c r="H29" s="39" t="s">
        <v>106</v>
      </c>
      <c r="I29" s="39" t="s">
        <v>107</v>
      </c>
      <c r="J29" s="39" t="s">
        <v>99</v>
      </c>
      <c r="K29" s="39" t="s">
        <v>99</v>
      </c>
      <c r="L29" s="39" t="s">
        <v>194</v>
      </c>
      <c r="M29" s="39" t="s">
        <v>100</v>
      </c>
      <c r="N29" s="39"/>
      <c r="O29" s="39"/>
      <c r="P29" s="90" t="s">
        <v>158</v>
      </c>
      <c r="Q29" s="39"/>
      <c r="R29" s="39" t="s">
        <v>68</v>
      </c>
      <c r="S29" s="70">
        <v>1.44</v>
      </c>
      <c r="T29" s="39" t="s">
        <v>69</v>
      </c>
      <c r="U29" s="39"/>
      <c r="V29" s="51">
        <v>33.5</v>
      </c>
      <c r="W29" s="51">
        <v>30</v>
      </c>
      <c r="X29" s="51">
        <v>22.5</v>
      </c>
      <c r="Y29" s="51">
        <v>16.5</v>
      </c>
      <c r="Z29" s="51">
        <v>11.5</v>
      </c>
      <c r="AA29" s="51">
        <v>4</v>
      </c>
      <c r="AB29" s="45">
        <v>8</v>
      </c>
      <c r="AC29" s="39">
        <v>1</v>
      </c>
      <c r="AD29" s="47">
        <f t="shared" si="0"/>
        <v>7.5900000000000002E-4</v>
      </c>
      <c r="AE29" s="39">
        <v>63</v>
      </c>
      <c r="AF29" s="39">
        <f t="shared" si="17"/>
        <v>83003.952569169953</v>
      </c>
      <c r="AG29" s="39">
        <v>3000</v>
      </c>
      <c r="AH29" s="39">
        <f t="shared" si="18"/>
        <v>3.6142857142857143E-2</v>
      </c>
      <c r="AI29" s="67" t="s">
        <v>127</v>
      </c>
      <c r="AJ29" s="64">
        <f>3.4%+15%</f>
        <v>0.184</v>
      </c>
      <c r="AK29" s="39">
        <f t="shared" si="3"/>
        <v>0.26495999999999997</v>
      </c>
      <c r="AL29" s="39">
        <f t="shared" si="4"/>
        <v>1.7411028571428568</v>
      </c>
      <c r="AM29" s="39">
        <v>0.01</v>
      </c>
      <c r="AN29" s="39">
        <f t="shared" si="19"/>
        <v>2.8999999999999998E-2</v>
      </c>
      <c r="AO29" s="68">
        <v>0.05</v>
      </c>
      <c r="AP29" s="39">
        <f t="shared" si="20"/>
        <v>0.14499999999999999</v>
      </c>
      <c r="AQ29" s="39"/>
      <c r="AR29" s="39">
        <v>0</v>
      </c>
      <c r="AS29" s="39">
        <f t="shared" si="21"/>
        <v>0</v>
      </c>
      <c r="AT29" s="39">
        <f t="shared" si="22"/>
        <v>0.17399999999999999</v>
      </c>
      <c r="AU29" s="39">
        <f t="shared" si="23"/>
        <v>1.9151028571428568</v>
      </c>
      <c r="AV29" s="54">
        <f t="shared" si="24"/>
        <v>0.33961970443349765</v>
      </c>
      <c r="AW29" s="70">
        <v>2.9</v>
      </c>
      <c r="AX29" s="70"/>
      <c r="AY29" s="78"/>
      <c r="AZ29" s="70">
        <v>2.9</v>
      </c>
      <c r="BA29" s="39"/>
      <c r="BB29" s="39" t="str">
        <f t="shared" si="25"/>
        <v/>
      </c>
      <c r="BC29" s="39"/>
      <c r="BD29" s="84">
        <v>400</v>
      </c>
      <c r="BE29" s="75">
        <f t="shared" si="28"/>
        <v>766.04114285714275</v>
      </c>
      <c r="BF29" s="75">
        <f t="shared" si="29"/>
        <v>1160</v>
      </c>
      <c r="BG29" s="39"/>
      <c r="BH29" s="45"/>
      <c r="BI29" s="39"/>
      <c r="BJ29" s="39"/>
      <c r="BK29" s="39" t="s">
        <v>72</v>
      </c>
      <c r="BL29" s="39" t="s">
        <v>1</v>
      </c>
      <c r="BM29" s="39" t="s">
        <v>101</v>
      </c>
      <c r="BN29" s="37" t="s">
        <v>107</v>
      </c>
      <c r="BO29" s="36">
        <v>2.9</v>
      </c>
    </row>
    <row r="30" spans="1:69" s="36" customFormat="1" ht="20.100000000000001" customHeight="1" x14ac:dyDescent="0.2">
      <c r="A30" s="39">
        <v>56</v>
      </c>
      <c r="B30" s="97"/>
      <c r="C30" s="39"/>
      <c r="D30" s="87" t="s">
        <v>123</v>
      </c>
      <c r="E30" s="39" t="s">
        <v>122</v>
      </c>
      <c r="F30" s="39" t="s">
        <v>63</v>
      </c>
      <c r="G30" s="39"/>
      <c r="H30" s="39" t="s">
        <v>118</v>
      </c>
      <c r="I30" s="39" t="s">
        <v>84</v>
      </c>
      <c r="J30" s="39" t="s">
        <v>99</v>
      </c>
      <c r="K30" s="39" t="s">
        <v>99</v>
      </c>
      <c r="L30" s="39" t="s">
        <v>195</v>
      </c>
      <c r="M30" s="39" t="s">
        <v>100</v>
      </c>
      <c r="N30" s="39"/>
      <c r="O30" s="39"/>
      <c r="P30" s="90" t="s">
        <v>159</v>
      </c>
      <c r="Q30" s="39"/>
      <c r="R30" s="39" t="s">
        <v>68</v>
      </c>
      <c r="S30" s="70">
        <v>2.16</v>
      </c>
      <c r="T30" s="39" t="s">
        <v>69</v>
      </c>
      <c r="U30" s="39"/>
      <c r="V30" s="51">
        <v>33.5</v>
      </c>
      <c r="W30" s="51">
        <v>30</v>
      </c>
      <c r="X30" s="51">
        <v>22.5</v>
      </c>
      <c r="Y30" s="51">
        <v>12</v>
      </c>
      <c r="Z30" s="51">
        <v>12</v>
      </c>
      <c r="AA30" s="51">
        <v>13.5</v>
      </c>
      <c r="AB30" s="45">
        <v>8</v>
      </c>
      <c r="AC30" s="39">
        <v>1</v>
      </c>
      <c r="AD30" s="47">
        <f t="shared" si="0"/>
        <v>1.944E-3</v>
      </c>
      <c r="AE30" s="39">
        <v>63</v>
      </c>
      <c r="AF30" s="39">
        <f t="shared" si="17"/>
        <v>32407.407407407409</v>
      </c>
      <c r="AG30" s="39">
        <v>3000</v>
      </c>
      <c r="AH30" s="39">
        <f t="shared" si="18"/>
        <v>9.2571428571428568E-2</v>
      </c>
      <c r="AI30" s="67" t="s">
        <v>127</v>
      </c>
      <c r="AJ30" s="64">
        <f>3.4%+15%</f>
        <v>0.184</v>
      </c>
      <c r="AK30" s="39">
        <f t="shared" si="3"/>
        <v>0.39744000000000002</v>
      </c>
      <c r="AL30" s="39">
        <f t="shared" si="4"/>
        <v>2.6500114285714287</v>
      </c>
      <c r="AM30" s="39">
        <v>0.01</v>
      </c>
      <c r="AN30" s="39">
        <f t="shared" si="19"/>
        <v>4.4999999999999998E-2</v>
      </c>
      <c r="AO30" s="68">
        <v>0.05</v>
      </c>
      <c r="AP30" s="39">
        <f t="shared" si="20"/>
        <v>0.22500000000000001</v>
      </c>
      <c r="AQ30" s="39"/>
      <c r="AR30" s="39">
        <v>0</v>
      </c>
      <c r="AS30" s="39">
        <f t="shared" si="21"/>
        <v>0</v>
      </c>
      <c r="AT30" s="39">
        <f t="shared" si="22"/>
        <v>0.27</v>
      </c>
      <c r="AU30" s="39">
        <f t="shared" si="23"/>
        <v>2.9200114285714287</v>
      </c>
      <c r="AV30" s="54">
        <f t="shared" si="24"/>
        <v>0.35110857142857138</v>
      </c>
      <c r="AW30" s="70">
        <v>4.5</v>
      </c>
      <c r="AX30" s="70"/>
      <c r="AY30" s="78"/>
      <c r="AZ30" s="70">
        <v>4.5</v>
      </c>
      <c r="BA30" s="39"/>
      <c r="BB30" s="39" t="str">
        <f t="shared" si="25"/>
        <v/>
      </c>
      <c r="BC30" s="39"/>
      <c r="BD30" s="84">
        <v>400</v>
      </c>
      <c r="BE30" s="75">
        <f t="shared" si="28"/>
        <v>1168.0045714285716</v>
      </c>
      <c r="BF30" s="75">
        <f t="shared" si="29"/>
        <v>1800</v>
      </c>
      <c r="BG30" s="39"/>
      <c r="BH30" s="45"/>
      <c r="BI30" s="39"/>
      <c r="BJ30" s="39"/>
      <c r="BK30" s="39" t="s">
        <v>72</v>
      </c>
      <c r="BL30" s="39" t="s">
        <v>1</v>
      </c>
      <c r="BM30" s="39" t="s">
        <v>101</v>
      </c>
      <c r="BN30" s="37" t="s">
        <v>125</v>
      </c>
      <c r="BO30" s="36">
        <v>4.5</v>
      </c>
    </row>
    <row r="31" spans="1:69" s="36" customFormat="1" ht="20.100000000000001" customHeight="1" x14ac:dyDescent="0.2">
      <c r="A31" s="39">
        <v>57</v>
      </c>
      <c r="B31" s="98"/>
      <c r="C31" s="39"/>
      <c r="D31" s="87" t="s">
        <v>123</v>
      </c>
      <c r="E31" s="39" t="s">
        <v>122</v>
      </c>
      <c r="F31" s="39" t="s">
        <v>63</v>
      </c>
      <c r="G31" s="39"/>
      <c r="H31" s="39" t="s">
        <v>108</v>
      </c>
      <c r="I31" s="39" t="s">
        <v>82</v>
      </c>
      <c r="J31" s="39" t="s">
        <v>99</v>
      </c>
      <c r="K31" s="39" t="s">
        <v>99</v>
      </c>
      <c r="L31" s="39" t="s">
        <v>184</v>
      </c>
      <c r="M31" s="39" t="s">
        <v>100</v>
      </c>
      <c r="N31" s="39"/>
      <c r="O31" s="39"/>
      <c r="P31" s="90" t="s">
        <v>160</v>
      </c>
      <c r="Q31" s="39"/>
      <c r="R31" s="39" t="s">
        <v>68</v>
      </c>
      <c r="S31" s="70">
        <v>2.68</v>
      </c>
      <c r="T31" s="39" t="s">
        <v>69</v>
      </c>
      <c r="U31" s="39"/>
      <c r="V31" s="51">
        <v>33.5</v>
      </c>
      <c r="W31" s="51">
        <v>30</v>
      </c>
      <c r="X31" s="51">
        <v>22.5</v>
      </c>
      <c r="Y31" s="51">
        <v>26</v>
      </c>
      <c r="Z31" s="51">
        <v>15.5</v>
      </c>
      <c r="AA31" s="51">
        <v>4</v>
      </c>
      <c r="AB31" s="45">
        <v>8</v>
      </c>
      <c r="AC31" s="39">
        <v>1</v>
      </c>
      <c r="AD31" s="47">
        <f t="shared" si="0"/>
        <v>1.6119999999999999E-3</v>
      </c>
      <c r="AE31" s="39">
        <v>63</v>
      </c>
      <c r="AF31" s="39">
        <f t="shared" si="17"/>
        <v>39081.885856079403</v>
      </c>
      <c r="AG31" s="39">
        <v>3000</v>
      </c>
      <c r="AH31" s="39">
        <f t="shared" si="18"/>
        <v>7.6761904761904767E-2</v>
      </c>
      <c r="AI31" s="67" t="s">
        <v>127</v>
      </c>
      <c r="AJ31" s="64">
        <f>3.4%+15%</f>
        <v>0.184</v>
      </c>
      <c r="AK31" s="39">
        <f t="shared" si="3"/>
        <v>0.49312</v>
      </c>
      <c r="AL31" s="39">
        <f t="shared" si="4"/>
        <v>3.2498819047619047</v>
      </c>
      <c r="AM31" s="39">
        <v>0.01</v>
      </c>
      <c r="AN31" s="39">
        <f t="shared" si="19"/>
        <v>4.8499999999999995E-2</v>
      </c>
      <c r="AO31" s="68">
        <v>0.05</v>
      </c>
      <c r="AP31" s="39">
        <f t="shared" si="20"/>
        <v>0.24249999999999999</v>
      </c>
      <c r="AQ31" s="39"/>
      <c r="AR31" s="39">
        <v>0</v>
      </c>
      <c r="AS31" s="39">
        <f t="shared" si="21"/>
        <v>0</v>
      </c>
      <c r="AT31" s="39">
        <f t="shared" si="22"/>
        <v>0.29099999999999998</v>
      </c>
      <c r="AU31" s="39">
        <f t="shared" si="23"/>
        <v>3.5408819047619047</v>
      </c>
      <c r="AV31" s="54">
        <f t="shared" si="24"/>
        <v>0.26992125675012268</v>
      </c>
      <c r="AW31" s="70">
        <v>4.8499999999999996</v>
      </c>
      <c r="AX31" s="73"/>
      <c r="AY31" s="78"/>
      <c r="AZ31" s="70">
        <v>4.8499999999999996</v>
      </c>
      <c r="BA31" s="39"/>
      <c r="BB31" s="39" t="str">
        <f t="shared" si="25"/>
        <v/>
      </c>
      <c r="BC31" s="39"/>
      <c r="BD31" s="84">
        <v>400</v>
      </c>
      <c r="BE31" s="75">
        <f t="shared" si="28"/>
        <v>1416.3527619047618</v>
      </c>
      <c r="BF31" s="75">
        <f t="shared" si="29"/>
        <v>1939.9999999999998</v>
      </c>
      <c r="BG31" s="39"/>
      <c r="BH31" s="45"/>
      <c r="BI31" s="39"/>
      <c r="BJ31" s="39"/>
      <c r="BK31" s="39" t="s">
        <v>72</v>
      </c>
      <c r="BL31" s="39" t="s">
        <v>1</v>
      </c>
      <c r="BM31" s="39" t="s">
        <v>101</v>
      </c>
      <c r="BN31" s="37" t="s">
        <v>82</v>
      </c>
      <c r="BO31" s="36">
        <v>4.8499999999999996</v>
      </c>
    </row>
    <row r="32" spans="1:69" s="36" customFormat="1" ht="20.100000000000001" customHeight="1" x14ac:dyDescent="0.2">
      <c r="A32" s="39">
        <v>58</v>
      </c>
      <c r="B32" s="96"/>
      <c r="C32" s="39"/>
      <c r="D32" s="87" t="s">
        <v>123</v>
      </c>
      <c r="E32" s="39" t="s">
        <v>122</v>
      </c>
      <c r="F32" s="39" t="s">
        <v>63</v>
      </c>
      <c r="G32" s="39"/>
      <c r="H32" s="39" t="s">
        <v>117</v>
      </c>
      <c r="I32" s="39" t="s">
        <v>98</v>
      </c>
      <c r="J32" s="39" t="s">
        <v>99</v>
      </c>
      <c r="K32" s="39" t="s">
        <v>99</v>
      </c>
      <c r="L32" s="39" t="s">
        <v>191</v>
      </c>
      <c r="M32" s="39" t="s">
        <v>119</v>
      </c>
      <c r="N32" s="39"/>
      <c r="O32" s="39"/>
      <c r="P32" s="90" t="s">
        <v>161</v>
      </c>
      <c r="Q32" s="39"/>
      <c r="R32" s="39" t="s">
        <v>68</v>
      </c>
      <c r="S32" s="70">
        <v>1.83</v>
      </c>
      <c r="T32" s="39" t="s">
        <v>69</v>
      </c>
      <c r="U32" s="39" t="s">
        <v>116</v>
      </c>
      <c r="V32" s="51">
        <v>33.5</v>
      </c>
      <c r="W32" s="51">
        <v>30</v>
      </c>
      <c r="X32" s="51">
        <v>25.5</v>
      </c>
      <c r="Y32" s="51">
        <v>18.5</v>
      </c>
      <c r="Z32" s="51">
        <v>9.5</v>
      </c>
      <c r="AA32" s="51">
        <v>20.5</v>
      </c>
      <c r="AB32" s="45">
        <v>8</v>
      </c>
      <c r="AC32" s="39">
        <v>2</v>
      </c>
      <c r="AD32" s="47">
        <f t="shared" si="0"/>
        <v>3.6028750000000002E-3</v>
      </c>
      <c r="AE32" s="39">
        <v>63</v>
      </c>
      <c r="AF32" s="39">
        <f t="shared" si="17"/>
        <v>34972.070915588243</v>
      </c>
      <c r="AG32" s="39">
        <v>3000</v>
      </c>
      <c r="AH32" s="39">
        <f t="shared" si="18"/>
        <v>8.5782738095238106E-2</v>
      </c>
      <c r="AI32" s="67" t="s">
        <v>71</v>
      </c>
      <c r="AJ32" s="64">
        <f>1.8%+15%</f>
        <v>0.16799999999999998</v>
      </c>
      <c r="AK32" s="39">
        <f t="shared" si="3"/>
        <v>0.30743999999999999</v>
      </c>
      <c r="AL32" s="39">
        <f t="shared" si="4"/>
        <v>2.2232227380952381</v>
      </c>
      <c r="AM32" s="39">
        <v>0.01</v>
      </c>
      <c r="AN32" s="39">
        <f t="shared" si="19"/>
        <v>3.6499999999999998E-2</v>
      </c>
      <c r="AO32" s="68">
        <v>0.05</v>
      </c>
      <c r="AP32" s="39">
        <f t="shared" si="20"/>
        <v>0.1825</v>
      </c>
      <c r="AQ32" s="39"/>
      <c r="AR32" s="39">
        <v>0</v>
      </c>
      <c r="AS32" s="39">
        <f t="shared" si="21"/>
        <v>0</v>
      </c>
      <c r="AT32" s="39">
        <f t="shared" si="22"/>
        <v>0.219</v>
      </c>
      <c r="AU32" s="39">
        <f t="shared" si="23"/>
        <v>2.4422227380952379</v>
      </c>
      <c r="AV32" s="54">
        <f t="shared" si="24"/>
        <v>0.33089787997390741</v>
      </c>
      <c r="AW32" s="70">
        <v>3.65</v>
      </c>
      <c r="AX32" s="70"/>
      <c r="AY32" s="78"/>
      <c r="AZ32" s="70">
        <v>3.65</v>
      </c>
      <c r="BA32" s="39"/>
      <c r="BB32" s="39" t="str">
        <f t="shared" si="25"/>
        <v/>
      </c>
      <c r="BC32" s="39"/>
      <c r="BD32" s="84">
        <v>800</v>
      </c>
      <c r="BE32" s="75">
        <f t="shared" ref="BE32:BE65" si="30">IF(ISERROR(AU32*BD32),"",AU32*BD32)</f>
        <v>1953.7781904761903</v>
      </c>
      <c r="BF32" s="75">
        <f t="shared" ref="BF32:BF65" si="31">IF(ISERROR(AW32*BD32),"",AW32*BD32)</f>
        <v>2920</v>
      </c>
      <c r="BG32" s="39"/>
      <c r="BH32" s="45"/>
      <c r="BI32" s="39"/>
      <c r="BJ32" s="39"/>
      <c r="BK32" s="39" t="s">
        <v>72</v>
      </c>
      <c r="BL32" s="39" t="s">
        <v>1</v>
      </c>
      <c r="BM32" s="39" t="s">
        <v>101</v>
      </c>
    </row>
    <row r="33" spans="1:65" s="36" customFormat="1" ht="20.100000000000001" customHeight="1" x14ac:dyDescent="0.2">
      <c r="A33" s="39">
        <v>59</v>
      </c>
      <c r="B33" s="97"/>
      <c r="C33" s="39"/>
      <c r="D33" s="87" t="s">
        <v>123</v>
      </c>
      <c r="E33" s="39" t="s">
        <v>122</v>
      </c>
      <c r="F33" s="39" t="s">
        <v>63</v>
      </c>
      <c r="G33" s="39"/>
      <c r="H33" s="39" t="s">
        <v>102</v>
      </c>
      <c r="I33" s="39" t="s">
        <v>103</v>
      </c>
      <c r="J33" s="39" t="s">
        <v>99</v>
      </c>
      <c r="K33" s="39" t="s">
        <v>99</v>
      </c>
      <c r="L33" s="39" t="s">
        <v>192</v>
      </c>
      <c r="M33" s="39" t="s">
        <v>119</v>
      </c>
      <c r="N33" s="39"/>
      <c r="O33" s="39"/>
      <c r="P33" s="90" t="s">
        <v>162</v>
      </c>
      <c r="Q33" s="39"/>
      <c r="R33" s="39" t="s">
        <v>68</v>
      </c>
      <c r="S33" s="70">
        <v>1.56</v>
      </c>
      <c r="T33" s="39" t="s">
        <v>69</v>
      </c>
      <c r="U33" s="39"/>
      <c r="V33" s="51">
        <v>33.5</v>
      </c>
      <c r="W33" s="51">
        <v>30</v>
      </c>
      <c r="X33" s="51">
        <v>25.5</v>
      </c>
      <c r="Y33" s="51">
        <v>12.5</v>
      </c>
      <c r="Z33" s="51">
        <v>8.5</v>
      </c>
      <c r="AA33" s="51">
        <v>12.5</v>
      </c>
      <c r="AB33" s="45">
        <v>8</v>
      </c>
      <c r="AC33" s="39">
        <v>1</v>
      </c>
      <c r="AD33" s="47">
        <f t="shared" si="0"/>
        <v>1.3281250000000001E-3</v>
      </c>
      <c r="AE33" s="39">
        <v>63</v>
      </c>
      <c r="AF33" s="39">
        <f t="shared" si="17"/>
        <v>47435.294117647056</v>
      </c>
      <c r="AG33" s="39">
        <v>3000</v>
      </c>
      <c r="AH33" s="39">
        <f t="shared" si="18"/>
        <v>6.3244047619047616E-2</v>
      </c>
      <c r="AI33" s="67" t="s">
        <v>127</v>
      </c>
      <c r="AJ33" s="64">
        <f>3.4%+15%</f>
        <v>0.184</v>
      </c>
      <c r="AK33" s="39">
        <f t="shared" si="3"/>
        <v>0.28704000000000002</v>
      </c>
      <c r="AL33" s="39">
        <f t="shared" si="4"/>
        <v>1.9102840476190477</v>
      </c>
      <c r="AM33" s="39">
        <v>0.01</v>
      </c>
      <c r="AN33" s="39">
        <f t="shared" si="19"/>
        <v>2.8999999999999998E-2</v>
      </c>
      <c r="AO33" s="68">
        <v>0.05</v>
      </c>
      <c r="AP33" s="39">
        <f t="shared" si="20"/>
        <v>0.14499999999999999</v>
      </c>
      <c r="AQ33" s="39"/>
      <c r="AR33" s="39">
        <v>0</v>
      </c>
      <c r="AS33" s="39">
        <f t="shared" si="21"/>
        <v>0</v>
      </c>
      <c r="AT33" s="39">
        <f t="shared" si="22"/>
        <v>0.17399999999999999</v>
      </c>
      <c r="AU33" s="39">
        <f t="shared" si="23"/>
        <v>2.0842840476190476</v>
      </c>
      <c r="AV33" s="54">
        <f t="shared" si="24"/>
        <v>0.28128136288998357</v>
      </c>
      <c r="AW33" s="70">
        <v>2.9</v>
      </c>
      <c r="AX33" s="70"/>
      <c r="AY33" s="78"/>
      <c r="AZ33" s="70">
        <v>2.9</v>
      </c>
      <c r="BA33" s="39"/>
      <c r="BB33" s="39" t="str">
        <f t="shared" si="25"/>
        <v/>
      </c>
      <c r="BC33" s="39"/>
      <c r="BD33" s="84">
        <v>400</v>
      </c>
      <c r="BE33" s="75">
        <f t="shared" si="30"/>
        <v>833.71361904761909</v>
      </c>
      <c r="BF33" s="75">
        <f t="shared" si="31"/>
        <v>1160</v>
      </c>
      <c r="BG33" s="39"/>
      <c r="BH33" s="45"/>
      <c r="BI33" s="39"/>
      <c r="BJ33" s="39"/>
      <c r="BK33" s="39" t="s">
        <v>72</v>
      </c>
      <c r="BL33" s="39" t="s">
        <v>1</v>
      </c>
      <c r="BM33" s="39" t="s">
        <v>101</v>
      </c>
    </row>
    <row r="34" spans="1:65" s="36" customFormat="1" ht="20.100000000000001" customHeight="1" x14ac:dyDescent="0.2">
      <c r="A34" s="39">
        <v>60</v>
      </c>
      <c r="B34" s="97"/>
      <c r="C34" s="39"/>
      <c r="D34" s="87" t="s">
        <v>123</v>
      </c>
      <c r="E34" s="39" t="s">
        <v>122</v>
      </c>
      <c r="F34" s="39" t="s">
        <v>63</v>
      </c>
      <c r="G34" s="39"/>
      <c r="H34" s="39" t="s">
        <v>104</v>
      </c>
      <c r="I34" s="39" t="s">
        <v>105</v>
      </c>
      <c r="J34" s="39" t="s">
        <v>99</v>
      </c>
      <c r="K34" s="39" t="s">
        <v>99</v>
      </c>
      <c r="L34" s="39" t="s">
        <v>193</v>
      </c>
      <c r="M34" s="39" t="s">
        <v>119</v>
      </c>
      <c r="N34" s="39"/>
      <c r="O34" s="39"/>
      <c r="P34" s="90" t="s">
        <v>163</v>
      </c>
      <c r="Q34" s="39"/>
      <c r="R34" s="39" t="s">
        <v>68</v>
      </c>
      <c r="S34" s="70">
        <v>1.44</v>
      </c>
      <c r="T34" s="39" t="s">
        <v>69</v>
      </c>
      <c r="U34" s="39"/>
      <c r="V34" s="51">
        <v>33.5</v>
      </c>
      <c r="W34" s="51">
        <v>30</v>
      </c>
      <c r="X34" s="51">
        <v>25.5</v>
      </c>
      <c r="Y34" s="51">
        <v>9.5</v>
      </c>
      <c r="Z34" s="51">
        <v>9.5</v>
      </c>
      <c r="AA34" s="51">
        <v>12.5</v>
      </c>
      <c r="AB34" s="45">
        <v>8</v>
      </c>
      <c r="AC34" s="39">
        <v>1</v>
      </c>
      <c r="AD34" s="47">
        <f t="shared" si="0"/>
        <v>1.128125E-3</v>
      </c>
      <c r="AE34" s="39">
        <v>63</v>
      </c>
      <c r="AF34" s="39">
        <f t="shared" si="17"/>
        <v>55844.875346260385</v>
      </c>
      <c r="AG34" s="39">
        <v>3000</v>
      </c>
      <c r="AH34" s="39">
        <f t="shared" si="18"/>
        <v>5.3720238095238099E-2</v>
      </c>
      <c r="AI34" s="67" t="s">
        <v>127</v>
      </c>
      <c r="AJ34" s="64">
        <f>3.4%+15%</f>
        <v>0.184</v>
      </c>
      <c r="AK34" s="39">
        <f t="shared" si="3"/>
        <v>0.26495999999999997</v>
      </c>
      <c r="AL34" s="39">
        <f t="shared" si="4"/>
        <v>1.7586802380952382</v>
      </c>
      <c r="AM34" s="39">
        <v>0.01</v>
      </c>
      <c r="AN34" s="39">
        <f t="shared" si="19"/>
        <v>2.8999999999999998E-2</v>
      </c>
      <c r="AO34" s="68">
        <v>0.05</v>
      </c>
      <c r="AP34" s="39">
        <f t="shared" si="20"/>
        <v>0.14499999999999999</v>
      </c>
      <c r="AQ34" s="39"/>
      <c r="AR34" s="39">
        <v>0</v>
      </c>
      <c r="AS34" s="39">
        <f t="shared" si="21"/>
        <v>0</v>
      </c>
      <c r="AT34" s="39">
        <f t="shared" si="22"/>
        <v>0.17399999999999999</v>
      </c>
      <c r="AU34" s="39">
        <f t="shared" si="23"/>
        <v>1.9326802380952381</v>
      </c>
      <c r="AV34" s="54">
        <f t="shared" si="24"/>
        <v>0.3335585385878489</v>
      </c>
      <c r="AW34" s="70">
        <v>2.9</v>
      </c>
      <c r="AX34" s="70"/>
      <c r="AY34" s="78"/>
      <c r="AZ34" s="70">
        <v>2.9</v>
      </c>
      <c r="BA34" s="39"/>
      <c r="BB34" s="39" t="str">
        <f t="shared" si="25"/>
        <v/>
      </c>
      <c r="BC34" s="39"/>
      <c r="BD34" s="84">
        <v>400</v>
      </c>
      <c r="BE34" s="75">
        <f t="shared" si="30"/>
        <v>773.07209523809524</v>
      </c>
      <c r="BF34" s="75">
        <f t="shared" si="31"/>
        <v>1160</v>
      </c>
      <c r="BG34" s="39"/>
      <c r="BH34" s="45"/>
      <c r="BI34" s="39"/>
      <c r="BJ34" s="39"/>
      <c r="BK34" s="39" t="s">
        <v>72</v>
      </c>
      <c r="BL34" s="39" t="s">
        <v>1</v>
      </c>
      <c r="BM34" s="39" t="s">
        <v>101</v>
      </c>
    </row>
    <row r="35" spans="1:65" s="36" customFormat="1" ht="20.100000000000001" customHeight="1" x14ac:dyDescent="0.2">
      <c r="A35" s="39">
        <v>61</v>
      </c>
      <c r="B35" s="97"/>
      <c r="C35" s="39"/>
      <c r="D35" s="87" t="s">
        <v>123</v>
      </c>
      <c r="E35" s="39" t="s">
        <v>122</v>
      </c>
      <c r="F35" s="39" t="s">
        <v>63</v>
      </c>
      <c r="G35" s="39"/>
      <c r="H35" s="39" t="s">
        <v>106</v>
      </c>
      <c r="I35" s="39" t="s">
        <v>107</v>
      </c>
      <c r="J35" s="39" t="s">
        <v>99</v>
      </c>
      <c r="K35" s="39" t="s">
        <v>99</v>
      </c>
      <c r="L35" s="39" t="s">
        <v>194</v>
      </c>
      <c r="M35" s="39" t="s">
        <v>119</v>
      </c>
      <c r="N35" s="39"/>
      <c r="O35" s="39"/>
      <c r="P35" s="90" t="s">
        <v>164</v>
      </c>
      <c r="Q35" s="39"/>
      <c r="R35" s="39" t="s">
        <v>68</v>
      </c>
      <c r="S35" s="70">
        <v>1.44</v>
      </c>
      <c r="T35" s="39" t="s">
        <v>69</v>
      </c>
      <c r="U35" s="39"/>
      <c r="V35" s="51">
        <v>33.5</v>
      </c>
      <c r="W35" s="51">
        <v>30</v>
      </c>
      <c r="X35" s="51">
        <v>25.5</v>
      </c>
      <c r="Y35" s="51">
        <v>16.5</v>
      </c>
      <c r="Z35" s="51">
        <v>11.5</v>
      </c>
      <c r="AA35" s="51">
        <v>4</v>
      </c>
      <c r="AB35" s="45">
        <v>8</v>
      </c>
      <c r="AC35" s="39">
        <v>1</v>
      </c>
      <c r="AD35" s="47">
        <f t="shared" si="0"/>
        <v>7.5900000000000002E-4</v>
      </c>
      <c r="AE35" s="39">
        <v>63</v>
      </c>
      <c r="AF35" s="39">
        <f t="shared" si="17"/>
        <v>83003.952569169953</v>
      </c>
      <c r="AG35" s="39">
        <v>3000</v>
      </c>
      <c r="AH35" s="39">
        <f t="shared" si="18"/>
        <v>3.6142857142857143E-2</v>
      </c>
      <c r="AI35" s="67" t="s">
        <v>127</v>
      </c>
      <c r="AJ35" s="64">
        <f>3.4%+15%</f>
        <v>0.184</v>
      </c>
      <c r="AK35" s="39">
        <f t="shared" si="3"/>
        <v>0.26495999999999997</v>
      </c>
      <c r="AL35" s="39">
        <f t="shared" si="4"/>
        <v>1.7411028571428568</v>
      </c>
      <c r="AM35" s="39">
        <v>0.01</v>
      </c>
      <c r="AN35" s="39">
        <f t="shared" si="19"/>
        <v>2.8999999999999998E-2</v>
      </c>
      <c r="AO35" s="68">
        <v>0.05</v>
      </c>
      <c r="AP35" s="39">
        <f t="shared" si="20"/>
        <v>0.14499999999999999</v>
      </c>
      <c r="AQ35" s="39"/>
      <c r="AR35" s="39">
        <v>0</v>
      </c>
      <c r="AS35" s="39">
        <f t="shared" si="21"/>
        <v>0</v>
      </c>
      <c r="AT35" s="39">
        <f t="shared" si="22"/>
        <v>0.17399999999999999</v>
      </c>
      <c r="AU35" s="39">
        <f t="shared" si="23"/>
        <v>1.9151028571428568</v>
      </c>
      <c r="AV35" s="54">
        <f t="shared" si="24"/>
        <v>0.33961970443349765</v>
      </c>
      <c r="AW35" s="70">
        <v>2.9</v>
      </c>
      <c r="AX35" s="70"/>
      <c r="AY35" s="78"/>
      <c r="AZ35" s="70">
        <v>2.9</v>
      </c>
      <c r="BA35" s="39"/>
      <c r="BB35" s="39" t="str">
        <f t="shared" si="25"/>
        <v/>
      </c>
      <c r="BC35" s="39"/>
      <c r="BD35" s="84">
        <v>400</v>
      </c>
      <c r="BE35" s="75">
        <f t="shared" si="30"/>
        <v>766.04114285714275</v>
      </c>
      <c r="BF35" s="75">
        <f t="shared" si="31"/>
        <v>1160</v>
      </c>
      <c r="BG35" s="39"/>
      <c r="BH35" s="45"/>
      <c r="BI35" s="39"/>
      <c r="BJ35" s="39"/>
      <c r="BK35" s="39" t="s">
        <v>72</v>
      </c>
      <c r="BL35" s="39" t="s">
        <v>1</v>
      </c>
      <c r="BM35" s="39" t="s">
        <v>101</v>
      </c>
    </row>
    <row r="36" spans="1:65" s="36" customFormat="1" ht="20.100000000000001" customHeight="1" x14ac:dyDescent="0.2">
      <c r="A36" s="39">
        <v>62</v>
      </c>
      <c r="B36" s="97"/>
      <c r="C36" s="39"/>
      <c r="D36" s="87" t="s">
        <v>123</v>
      </c>
      <c r="E36" s="39" t="s">
        <v>122</v>
      </c>
      <c r="F36" s="39" t="s">
        <v>63</v>
      </c>
      <c r="G36" s="39"/>
      <c r="H36" s="39" t="s">
        <v>118</v>
      </c>
      <c r="I36" s="39" t="s">
        <v>84</v>
      </c>
      <c r="J36" s="39" t="s">
        <v>99</v>
      </c>
      <c r="K36" s="39" t="s">
        <v>99</v>
      </c>
      <c r="L36" s="39" t="s">
        <v>195</v>
      </c>
      <c r="M36" s="39" t="s">
        <v>119</v>
      </c>
      <c r="N36" s="39"/>
      <c r="O36" s="39"/>
      <c r="P36" s="90" t="s">
        <v>165</v>
      </c>
      <c r="Q36" s="39"/>
      <c r="R36" s="39" t="s">
        <v>68</v>
      </c>
      <c r="S36" s="70">
        <v>2.16</v>
      </c>
      <c r="T36" s="39" t="s">
        <v>69</v>
      </c>
      <c r="U36" s="39"/>
      <c r="V36" s="51">
        <v>33.5</v>
      </c>
      <c r="W36" s="51">
        <v>30</v>
      </c>
      <c r="X36" s="51">
        <v>25.5</v>
      </c>
      <c r="Y36" s="51">
        <v>12</v>
      </c>
      <c r="Z36" s="51">
        <v>12</v>
      </c>
      <c r="AA36" s="51">
        <v>13.5</v>
      </c>
      <c r="AB36" s="45">
        <v>8</v>
      </c>
      <c r="AC36" s="39">
        <v>1</v>
      </c>
      <c r="AD36" s="47">
        <f t="shared" si="0"/>
        <v>1.944E-3</v>
      </c>
      <c r="AE36" s="39">
        <v>63</v>
      </c>
      <c r="AF36" s="39">
        <f t="shared" si="17"/>
        <v>32407.407407407409</v>
      </c>
      <c r="AG36" s="39">
        <v>3000</v>
      </c>
      <c r="AH36" s="39">
        <f t="shared" si="18"/>
        <v>9.2571428571428568E-2</v>
      </c>
      <c r="AI36" s="67" t="s">
        <v>127</v>
      </c>
      <c r="AJ36" s="64">
        <f>3.4%+15%</f>
        <v>0.184</v>
      </c>
      <c r="AK36" s="39">
        <f t="shared" si="3"/>
        <v>0.39744000000000002</v>
      </c>
      <c r="AL36" s="39">
        <f t="shared" si="4"/>
        <v>2.6500114285714287</v>
      </c>
      <c r="AM36" s="39">
        <v>0.01</v>
      </c>
      <c r="AN36" s="39">
        <f t="shared" si="19"/>
        <v>4.4999999999999998E-2</v>
      </c>
      <c r="AO36" s="68">
        <v>0.05</v>
      </c>
      <c r="AP36" s="39">
        <f t="shared" si="20"/>
        <v>0.22500000000000001</v>
      </c>
      <c r="AQ36" s="39"/>
      <c r="AR36" s="39">
        <v>0</v>
      </c>
      <c r="AS36" s="39">
        <f t="shared" si="21"/>
        <v>0</v>
      </c>
      <c r="AT36" s="39">
        <f t="shared" si="22"/>
        <v>0.27</v>
      </c>
      <c r="AU36" s="39">
        <f t="shared" si="23"/>
        <v>2.9200114285714287</v>
      </c>
      <c r="AV36" s="54">
        <f t="shared" si="24"/>
        <v>0.35110857142857138</v>
      </c>
      <c r="AW36" s="70">
        <v>4.5</v>
      </c>
      <c r="AX36" s="70"/>
      <c r="AY36" s="78"/>
      <c r="AZ36" s="70">
        <v>4.5</v>
      </c>
      <c r="BA36" s="39"/>
      <c r="BB36" s="39" t="str">
        <f t="shared" si="25"/>
        <v/>
      </c>
      <c r="BC36" s="39"/>
      <c r="BD36" s="84">
        <v>400</v>
      </c>
      <c r="BE36" s="75">
        <f t="shared" si="30"/>
        <v>1168.0045714285716</v>
      </c>
      <c r="BF36" s="75">
        <f t="shared" si="31"/>
        <v>1800</v>
      </c>
      <c r="BG36" s="39"/>
      <c r="BH36" s="45"/>
      <c r="BI36" s="39"/>
      <c r="BJ36" s="39"/>
      <c r="BK36" s="39" t="s">
        <v>72</v>
      </c>
      <c r="BL36" s="39" t="s">
        <v>1</v>
      </c>
      <c r="BM36" s="39" t="s">
        <v>101</v>
      </c>
    </row>
    <row r="37" spans="1:65" s="36" customFormat="1" ht="20.100000000000001" customHeight="1" x14ac:dyDescent="0.2">
      <c r="A37" s="39">
        <v>63</v>
      </c>
      <c r="B37" s="98"/>
      <c r="C37" s="39"/>
      <c r="D37" s="87" t="s">
        <v>123</v>
      </c>
      <c r="E37" s="39" t="s">
        <v>122</v>
      </c>
      <c r="F37" s="39" t="s">
        <v>63</v>
      </c>
      <c r="G37" s="39"/>
      <c r="H37" s="39" t="s">
        <v>108</v>
      </c>
      <c r="I37" s="39" t="s">
        <v>82</v>
      </c>
      <c r="J37" s="39" t="s">
        <v>99</v>
      </c>
      <c r="K37" s="39" t="s">
        <v>99</v>
      </c>
      <c r="L37" s="39" t="s">
        <v>184</v>
      </c>
      <c r="M37" s="39" t="s">
        <v>119</v>
      </c>
      <c r="N37" s="39"/>
      <c r="O37" s="39"/>
      <c r="P37" s="90" t="s">
        <v>166</v>
      </c>
      <c r="Q37" s="39"/>
      <c r="R37" s="39" t="s">
        <v>68</v>
      </c>
      <c r="S37" s="70">
        <v>2.68</v>
      </c>
      <c r="T37" s="39" t="s">
        <v>69</v>
      </c>
      <c r="U37" s="39"/>
      <c r="V37" s="51">
        <v>33.5</v>
      </c>
      <c r="W37" s="51">
        <v>30</v>
      </c>
      <c r="X37" s="51">
        <v>25.5</v>
      </c>
      <c r="Y37" s="51">
        <v>26</v>
      </c>
      <c r="Z37" s="51">
        <v>15.5</v>
      </c>
      <c r="AA37" s="51">
        <v>4</v>
      </c>
      <c r="AB37" s="45">
        <v>8</v>
      </c>
      <c r="AC37" s="39">
        <v>1</v>
      </c>
      <c r="AD37" s="47">
        <f t="shared" si="0"/>
        <v>1.6119999999999999E-3</v>
      </c>
      <c r="AE37" s="39">
        <v>63</v>
      </c>
      <c r="AF37" s="39">
        <f t="shared" si="17"/>
        <v>39081.885856079403</v>
      </c>
      <c r="AG37" s="39">
        <v>3000</v>
      </c>
      <c r="AH37" s="39">
        <f t="shared" si="18"/>
        <v>7.6761904761904767E-2</v>
      </c>
      <c r="AI37" s="67" t="s">
        <v>127</v>
      </c>
      <c r="AJ37" s="64">
        <f>3.4%+15%</f>
        <v>0.184</v>
      </c>
      <c r="AK37" s="39">
        <f t="shared" si="3"/>
        <v>0.49312</v>
      </c>
      <c r="AL37" s="39">
        <f t="shared" si="4"/>
        <v>3.2498819047619047</v>
      </c>
      <c r="AM37" s="39">
        <v>0.01</v>
      </c>
      <c r="AN37" s="39">
        <f t="shared" si="19"/>
        <v>4.8499999999999995E-2</v>
      </c>
      <c r="AO37" s="68">
        <v>0.05</v>
      </c>
      <c r="AP37" s="39">
        <f t="shared" si="20"/>
        <v>0.24249999999999999</v>
      </c>
      <c r="AQ37" s="39"/>
      <c r="AR37" s="39">
        <v>0</v>
      </c>
      <c r="AS37" s="39">
        <f t="shared" si="21"/>
        <v>0</v>
      </c>
      <c r="AT37" s="39">
        <f t="shared" si="22"/>
        <v>0.29099999999999998</v>
      </c>
      <c r="AU37" s="39">
        <f t="shared" si="23"/>
        <v>3.5408819047619047</v>
      </c>
      <c r="AV37" s="54">
        <f t="shared" si="24"/>
        <v>0.26992125675012268</v>
      </c>
      <c r="AW37" s="70">
        <v>4.8499999999999996</v>
      </c>
      <c r="AY37" s="78"/>
      <c r="AZ37" s="70">
        <v>4.8499999999999996</v>
      </c>
      <c r="BA37" s="39"/>
      <c r="BB37" s="39" t="str">
        <f t="shared" si="25"/>
        <v/>
      </c>
      <c r="BC37" s="39"/>
      <c r="BD37" s="84">
        <v>400</v>
      </c>
      <c r="BE37" s="75">
        <f t="shared" si="30"/>
        <v>1416.3527619047618</v>
      </c>
      <c r="BF37" s="75">
        <f t="shared" si="31"/>
        <v>1939.9999999999998</v>
      </c>
      <c r="BG37" s="39"/>
      <c r="BH37" s="45"/>
      <c r="BI37" s="39"/>
      <c r="BJ37" s="39"/>
      <c r="BK37" s="39" t="s">
        <v>72</v>
      </c>
      <c r="BL37" s="39" t="s">
        <v>1</v>
      </c>
      <c r="BM37" s="39" t="s">
        <v>101</v>
      </c>
    </row>
    <row r="38" spans="1:65" s="36" customFormat="1" ht="20.100000000000001" customHeight="1" x14ac:dyDescent="0.2">
      <c r="A38" s="60">
        <v>8</v>
      </c>
      <c r="B38" s="93"/>
      <c r="C38" s="43"/>
      <c r="D38" s="87" t="s">
        <v>62</v>
      </c>
      <c r="E38" s="39" t="s">
        <v>120</v>
      </c>
      <c r="F38" s="39" t="s">
        <v>63</v>
      </c>
      <c r="G38" s="43"/>
      <c r="H38" s="43" t="s">
        <v>87</v>
      </c>
      <c r="I38" s="43" t="s">
        <v>88</v>
      </c>
      <c r="J38" s="43" t="s">
        <v>66</v>
      </c>
      <c r="K38" s="43" t="s">
        <v>66</v>
      </c>
      <c r="L38" s="43" t="s">
        <v>242</v>
      </c>
      <c r="M38" s="43" t="s">
        <v>196</v>
      </c>
      <c r="N38" s="43"/>
      <c r="O38" s="43"/>
      <c r="P38" s="88" t="s">
        <v>197</v>
      </c>
      <c r="Q38" s="43"/>
      <c r="R38" s="43" t="s">
        <v>68</v>
      </c>
      <c r="S38" s="71">
        <v>1.43</v>
      </c>
      <c r="T38" s="39" t="s">
        <v>69</v>
      </c>
      <c r="U38" s="39" t="s">
        <v>198</v>
      </c>
      <c r="V38" s="99">
        <v>23</v>
      </c>
      <c r="W38" s="99">
        <v>15</v>
      </c>
      <c r="X38" s="99">
        <v>20</v>
      </c>
      <c r="Y38" s="99">
        <v>8.4</v>
      </c>
      <c r="Z38" s="99">
        <v>8.4</v>
      </c>
      <c r="AA38" s="99">
        <v>16.8</v>
      </c>
      <c r="AB38" s="62">
        <v>8</v>
      </c>
      <c r="AC38" s="63">
        <v>2</v>
      </c>
      <c r="AD38" s="47">
        <f t="shared" si="0"/>
        <v>1.1854080000000002E-3</v>
      </c>
      <c r="AE38" s="62">
        <v>63</v>
      </c>
      <c r="AF38" s="48">
        <f t="shared" si="17"/>
        <v>106292.51700680271</v>
      </c>
      <c r="AG38" s="43">
        <v>3000</v>
      </c>
      <c r="AH38" s="57">
        <f t="shared" si="18"/>
        <v>2.8224000000000003E-2</v>
      </c>
      <c r="AI38" s="51" t="s">
        <v>71</v>
      </c>
      <c r="AJ38" s="52">
        <v>0.16800000000000001</v>
      </c>
      <c r="AK38" s="57">
        <f t="shared" si="3"/>
        <v>0.24024000000000001</v>
      </c>
      <c r="AL38" s="57">
        <f t="shared" si="4"/>
        <v>1.698464</v>
      </c>
      <c r="AM38" s="64">
        <v>0.01</v>
      </c>
      <c r="AN38" s="57">
        <f t="shared" si="19"/>
        <v>0.03</v>
      </c>
      <c r="AO38" s="64">
        <v>0.06</v>
      </c>
      <c r="AP38" s="57">
        <f t="shared" si="20"/>
        <v>0.18</v>
      </c>
      <c r="AQ38" s="57"/>
      <c r="AR38" s="64">
        <v>0</v>
      </c>
      <c r="AS38" s="57">
        <f t="shared" si="21"/>
        <v>0</v>
      </c>
      <c r="AT38" s="57">
        <f t="shared" si="22"/>
        <v>0.21</v>
      </c>
      <c r="AU38" s="57">
        <f t="shared" si="23"/>
        <v>1.9084639999999999</v>
      </c>
      <c r="AV38" s="65">
        <f t="shared" si="24"/>
        <v>0.36384533333333335</v>
      </c>
      <c r="AW38" s="71">
        <v>3</v>
      </c>
      <c r="AX38" s="57"/>
      <c r="AY38" s="66" t="str">
        <f t="shared" ref="AY38:AY65" si="32">IF(ISERROR((AX38-AW38)/AX38),"",(AX38-AW38)/AX38)</f>
        <v/>
      </c>
      <c r="AZ38" s="57"/>
      <c r="BA38" s="71"/>
      <c r="BB38" s="79"/>
      <c r="BC38" s="71">
        <v>3</v>
      </c>
      <c r="BD38" s="85">
        <v>1000</v>
      </c>
      <c r="BE38" s="50">
        <f t="shared" si="30"/>
        <v>1908.4639999999999</v>
      </c>
      <c r="BF38" s="57">
        <f t="shared" si="31"/>
        <v>3000</v>
      </c>
      <c r="BG38" s="57"/>
      <c r="BH38" s="45"/>
      <c r="BI38" s="43"/>
      <c r="BJ38" s="39"/>
      <c r="BK38" s="39" t="s">
        <v>72</v>
      </c>
      <c r="BL38" s="39" t="s">
        <v>1</v>
      </c>
      <c r="BM38" s="39" t="s">
        <v>73</v>
      </c>
    </row>
    <row r="39" spans="1:65" s="36" customFormat="1" ht="20.100000000000001" customHeight="1" x14ac:dyDescent="0.2">
      <c r="A39" s="60">
        <v>9</v>
      </c>
      <c r="B39" s="94"/>
      <c r="C39" s="43"/>
      <c r="D39" s="87" t="s">
        <v>62</v>
      </c>
      <c r="E39" s="39" t="s">
        <v>120</v>
      </c>
      <c r="F39" s="39" t="s">
        <v>63</v>
      </c>
      <c r="G39" s="43"/>
      <c r="H39" s="43" t="s">
        <v>77</v>
      </c>
      <c r="I39" s="43" t="s">
        <v>78</v>
      </c>
      <c r="J39" s="43" t="s">
        <v>66</v>
      </c>
      <c r="K39" s="43" t="s">
        <v>66</v>
      </c>
      <c r="L39" s="43" t="s">
        <v>243</v>
      </c>
      <c r="M39" s="43" t="s">
        <v>196</v>
      </c>
      <c r="N39" s="43"/>
      <c r="O39" s="43"/>
      <c r="P39" s="88" t="s">
        <v>199</v>
      </c>
      <c r="Q39" s="43"/>
      <c r="R39" s="43" t="s">
        <v>68</v>
      </c>
      <c r="S39" s="72">
        <v>0.76</v>
      </c>
      <c r="T39" s="39" t="s">
        <v>69</v>
      </c>
      <c r="U39" s="39"/>
      <c r="V39" s="99">
        <v>23</v>
      </c>
      <c r="W39" s="99">
        <v>15</v>
      </c>
      <c r="X39" s="99">
        <v>20</v>
      </c>
      <c r="Y39" s="99">
        <v>8.1</v>
      </c>
      <c r="Z39" s="99">
        <v>8.1</v>
      </c>
      <c r="AA39" s="99">
        <v>12</v>
      </c>
      <c r="AB39" s="62">
        <v>8</v>
      </c>
      <c r="AC39" s="63">
        <v>1</v>
      </c>
      <c r="AD39" s="47">
        <f t="shared" si="0"/>
        <v>7.8731999999999999E-4</v>
      </c>
      <c r="AE39" s="62">
        <v>63</v>
      </c>
      <c r="AF39" s="48">
        <f t="shared" si="17"/>
        <v>80018.289894833099</v>
      </c>
      <c r="AG39" s="43">
        <v>3000</v>
      </c>
      <c r="AH39" s="57">
        <f t="shared" si="18"/>
        <v>3.7491428571428571E-2</v>
      </c>
      <c r="AI39" s="58" t="s">
        <v>76</v>
      </c>
      <c r="AJ39" s="52">
        <f>6%+15%</f>
        <v>0.21</v>
      </c>
      <c r="AK39" s="57">
        <f t="shared" si="3"/>
        <v>0.15959999999999999</v>
      </c>
      <c r="AL39" s="57">
        <f t="shared" si="4"/>
        <v>0.95709142857142859</v>
      </c>
      <c r="AM39" s="64">
        <v>0.01</v>
      </c>
      <c r="AN39" s="57">
        <f t="shared" si="19"/>
        <v>0.02</v>
      </c>
      <c r="AO39" s="64">
        <v>0.06</v>
      </c>
      <c r="AP39" s="57">
        <f t="shared" si="20"/>
        <v>0.12</v>
      </c>
      <c r="AQ39" s="57"/>
      <c r="AR39" s="64">
        <v>0</v>
      </c>
      <c r="AS39" s="57">
        <f t="shared" si="21"/>
        <v>0</v>
      </c>
      <c r="AT39" s="57">
        <f t="shared" si="22"/>
        <v>0.13999999999999999</v>
      </c>
      <c r="AU39" s="57">
        <f t="shared" si="23"/>
        <v>1.0970914285714286</v>
      </c>
      <c r="AV39" s="65">
        <f t="shared" si="24"/>
        <v>0.4514542857142857</v>
      </c>
      <c r="AW39" s="71">
        <v>2</v>
      </c>
      <c r="AX39" s="57"/>
      <c r="AY39" s="66" t="str">
        <f t="shared" si="32"/>
        <v/>
      </c>
      <c r="AZ39" s="57"/>
      <c r="BA39" s="71"/>
      <c r="BB39" s="79"/>
      <c r="BC39" s="71">
        <v>2</v>
      </c>
      <c r="BD39" s="85">
        <v>500</v>
      </c>
      <c r="BE39" s="50">
        <f t="shared" si="30"/>
        <v>548.54571428571433</v>
      </c>
      <c r="BF39" s="57">
        <f t="shared" si="31"/>
        <v>1000</v>
      </c>
      <c r="BG39" s="57"/>
      <c r="BH39" s="45"/>
      <c r="BI39" s="43"/>
      <c r="BJ39" s="39"/>
      <c r="BK39" s="39" t="s">
        <v>72</v>
      </c>
      <c r="BL39" s="39" t="s">
        <v>1</v>
      </c>
      <c r="BM39" s="39" t="s">
        <v>73</v>
      </c>
    </row>
    <row r="40" spans="1:65" s="36" customFormat="1" ht="20.100000000000001" customHeight="1" x14ac:dyDescent="0.2">
      <c r="A40" s="60">
        <v>10</v>
      </c>
      <c r="B40" s="94"/>
      <c r="C40" s="43"/>
      <c r="D40" s="87" t="s">
        <v>62</v>
      </c>
      <c r="E40" s="39" t="s">
        <v>120</v>
      </c>
      <c r="F40" s="39" t="s">
        <v>63</v>
      </c>
      <c r="G40" s="43"/>
      <c r="H40" s="43" t="s">
        <v>81</v>
      </c>
      <c r="I40" s="43" t="s">
        <v>82</v>
      </c>
      <c r="J40" s="43" t="s">
        <v>66</v>
      </c>
      <c r="K40" s="43" t="s">
        <v>66</v>
      </c>
      <c r="L40" s="43" t="s">
        <v>244</v>
      </c>
      <c r="M40" s="43" t="s">
        <v>196</v>
      </c>
      <c r="N40" s="43"/>
      <c r="O40" s="43"/>
      <c r="P40" s="88" t="s">
        <v>200</v>
      </c>
      <c r="Q40" s="43"/>
      <c r="R40" s="43" t="s">
        <v>68</v>
      </c>
      <c r="S40" s="72">
        <v>0.7</v>
      </c>
      <c r="T40" s="39" t="s">
        <v>69</v>
      </c>
      <c r="U40" s="39"/>
      <c r="V40" s="99">
        <v>23</v>
      </c>
      <c r="W40" s="99">
        <v>15</v>
      </c>
      <c r="X40" s="99">
        <v>20</v>
      </c>
      <c r="Y40" s="99">
        <v>20.7</v>
      </c>
      <c r="Z40" s="99">
        <v>11.9</v>
      </c>
      <c r="AA40" s="99">
        <v>3.9</v>
      </c>
      <c r="AB40" s="62">
        <v>8</v>
      </c>
      <c r="AC40" s="63">
        <v>1</v>
      </c>
      <c r="AD40" s="47">
        <f t="shared" si="0"/>
        <v>9.60687E-4</v>
      </c>
      <c r="AE40" s="62">
        <v>63</v>
      </c>
      <c r="AF40" s="48">
        <f t="shared" si="17"/>
        <v>65578.070693160204</v>
      </c>
      <c r="AG40" s="43">
        <v>3000</v>
      </c>
      <c r="AH40" s="57">
        <f t="shared" si="18"/>
        <v>4.5747000000000003E-2</v>
      </c>
      <c r="AI40" s="58" t="s">
        <v>76</v>
      </c>
      <c r="AJ40" s="52">
        <f>6%+15%</f>
        <v>0.21</v>
      </c>
      <c r="AK40" s="57">
        <f t="shared" si="3"/>
        <v>0.14699999999999999</v>
      </c>
      <c r="AL40" s="57">
        <f t="shared" si="4"/>
        <v>0.89274699999999996</v>
      </c>
      <c r="AM40" s="64">
        <v>0.01</v>
      </c>
      <c r="AN40" s="57">
        <f t="shared" si="19"/>
        <v>0.02</v>
      </c>
      <c r="AO40" s="64">
        <v>0.06</v>
      </c>
      <c r="AP40" s="57">
        <f t="shared" si="20"/>
        <v>0.12</v>
      </c>
      <c r="AQ40" s="57"/>
      <c r="AR40" s="64">
        <v>0</v>
      </c>
      <c r="AS40" s="57">
        <f t="shared" si="21"/>
        <v>0</v>
      </c>
      <c r="AT40" s="57">
        <f t="shared" si="22"/>
        <v>0.13999999999999999</v>
      </c>
      <c r="AU40" s="57">
        <f t="shared" si="23"/>
        <v>1.0327469999999999</v>
      </c>
      <c r="AV40" s="65">
        <f t="shared" si="24"/>
        <v>0.48362650000000007</v>
      </c>
      <c r="AW40" s="71">
        <v>2</v>
      </c>
      <c r="AX40" s="57"/>
      <c r="AY40" s="66" t="str">
        <f t="shared" si="32"/>
        <v/>
      </c>
      <c r="AZ40" s="57"/>
      <c r="BA40" s="71"/>
      <c r="BB40" s="79"/>
      <c r="BC40" s="71">
        <v>2</v>
      </c>
      <c r="BD40" s="85">
        <v>500</v>
      </c>
      <c r="BE40" s="50">
        <f t="shared" si="30"/>
        <v>516.37349999999992</v>
      </c>
      <c r="BF40" s="57">
        <f t="shared" si="31"/>
        <v>1000</v>
      </c>
      <c r="BG40" s="57"/>
      <c r="BH40" s="45"/>
      <c r="BI40" s="43"/>
      <c r="BJ40" s="39"/>
      <c r="BK40" s="39" t="s">
        <v>72</v>
      </c>
      <c r="BL40" s="39" t="s">
        <v>1</v>
      </c>
      <c r="BM40" s="39" t="s">
        <v>73</v>
      </c>
    </row>
    <row r="41" spans="1:65" s="36" customFormat="1" ht="20.100000000000001" customHeight="1" x14ac:dyDescent="0.2">
      <c r="A41" s="60">
        <v>27</v>
      </c>
      <c r="B41" s="93"/>
      <c r="C41" s="43"/>
      <c r="D41" s="87" t="s">
        <v>123</v>
      </c>
      <c r="E41" s="39" t="s">
        <v>122</v>
      </c>
      <c r="F41" s="39" t="s">
        <v>63</v>
      </c>
      <c r="G41" s="43"/>
      <c r="H41" s="43" t="s">
        <v>97</v>
      </c>
      <c r="I41" s="43" t="s">
        <v>98</v>
      </c>
      <c r="J41" s="43" t="s">
        <v>99</v>
      </c>
      <c r="K41" s="43" t="s">
        <v>99</v>
      </c>
      <c r="L41" s="43" t="s">
        <v>245</v>
      </c>
      <c r="M41" s="43" t="s">
        <v>100</v>
      </c>
      <c r="N41" s="43"/>
      <c r="O41" s="43"/>
      <c r="P41" s="90" t="s">
        <v>201</v>
      </c>
      <c r="Q41" s="43"/>
      <c r="R41" s="43" t="s">
        <v>68</v>
      </c>
      <c r="S41" s="71">
        <v>1.75</v>
      </c>
      <c r="T41" s="39" t="s">
        <v>69</v>
      </c>
      <c r="U41" s="39" t="s">
        <v>202</v>
      </c>
      <c r="V41" s="99">
        <v>45</v>
      </c>
      <c r="W41" s="99">
        <v>25</v>
      </c>
      <c r="X41" s="99">
        <v>42.5</v>
      </c>
      <c r="Y41" s="99">
        <v>17</v>
      </c>
      <c r="Z41" s="99">
        <v>8.5</v>
      </c>
      <c r="AA41" s="99">
        <v>20.5</v>
      </c>
      <c r="AB41" s="62">
        <v>8</v>
      </c>
      <c r="AC41" s="63">
        <v>2</v>
      </c>
      <c r="AD41" s="47">
        <f t="shared" si="0"/>
        <v>2.96225E-3</v>
      </c>
      <c r="AE41" s="62">
        <v>63</v>
      </c>
      <c r="AF41" s="48">
        <f t="shared" si="17"/>
        <v>42535.235040931722</v>
      </c>
      <c r="AG41" s="43">
        <v>3000</v>
      </c>
      <c r="AH41" s="57">
        <f t="shared" si="18"/>
        <v>7.0529761904761915E-2</v>
      </c>
      <c r="AI41" s="100" t="s">
        <v>71</v>
      </c>
      <c r="AJ41" s="64">
        <f>1.8%+15%</f>
        <v>0.16799999999999998</v>
      </c>
      <c r="AK41" s="57">
        <f t="shared" si="3"/>
        <v>0.29399999999999998</v>
      </c>
      <c r="AL41" s="57">
        <f t="shared" si="4"/>
        <v>2.1145297619047621</v>
      </c>
      <c r="AM41" s="64">
        <v>0.01</v>
      </c>
      <c r="AN41" s="57">
        <f t="shared" si="19"/>
        <v>3.5000000000000003E-2</v>
      </c>
      <c r="AO41" s="64">
        <v>0.05</v>
      </c>
      <c r="AP41" s="57">
        <f t="shared" si="20"/>
        <v>0.17500000000000002</v>
      </c>
      <c r="AQ41" s="57"/>
      <c r="AR41" s="64">
        <v>0</v>
      </c>
      <c r="AS41" s="57">
        <f t="shared" si="21"/>
        <v>0</v>
      </c>
      <c r="AT41" s="57">
        <f t="shared" si="22"/>
        <v>0.21000000000000002</v>
      </c>
      <c r="AU41" s="57">
        <f t="shared" si="23"/>
        <v>2.324529761904762</v>
      </c>
      <c r="AV41" s="65">
        <f t="shared" si="24"/>
        <v>0.33584863945578231</v>
      </c>
      <c r="AW41" s="71">
        <v>3.5</v>
      </c>
      <c r="AX41" s="57"/>
      <c r="AY41" s="66" t="str">
        <f t="shared" si="32"/>
        <v/>
      </c>
      <c r="AZ41" s="57"/>
      <c r="BA41" s="71"/>
      <c r="BB41" s="79"/>
      <c r="BC41" s="71">
        <v>3.5</v>
      </c>
      <c r="BD41" s="85">
        <v>800</v>
      </c>
      <c r="BE41" s="50">
        <f t="shared" si="30"/>
        <v>1859.6238095238095</v>
      </c>
      <c r="BF41" s="57">
        <f t="shared" si="31"/>
        <v>2800</v>
      </c>
      <c r="BG41" s="57"/>
      <c r="BH41" s="45"/>
      <c r="BI41" s="43"/>
      <c r="BJ41" s="39"/>
      <c r="BK41" s="39" t="s">
        <v>72</v>
      </c>
      <c r="BL41" s="39" t="s">
        <v>1</v>
      </c>
      <c r="BM41" s="39" t="s">
        <v>101</v>
      </c>
    </row>
    <row r="42" spans="1:65" s="36" customFormat="1" ht="20.100000000000001" customHeight="1" x14ac:dyDescent="0.2">
      <c r="A42" s="60">
        <v>28</v>
      </c>
      <c r="B42" s="94"/>
      <c r="C42" s="43"/>
      <c r="D42" s="87" t="s">
        <v>123</v>
      </c>
      <c r="E42" s="39" t="s">
        <v>122</v>
      </c>
      <c r="F42" s="39" t="s">
        <v>63</v>
      </c>
      <c r="G42" s="43"/>
      <c r="H42" s="43" t="s">
        <v>102</v>
      </c>
      <c r="I42" s="43" t="s">
        <v>103</v>
      </c>
      <c r="J42" s="43" t="s">
        <v>99</v>
      </c>
      <c r="K42" s="43" t="s">
        <v>99</v>
      </c>
      <c r="L42" s="43" t="s">
        <v>246</v>
      </c>
      <c r="M42" s="43" t="s">
        <v>100</v>
      </c>
      <c r="N42" s="43"/>
      <c r="O42" s="43"/>
      <c r="P42" s="90" t="s">
        <v>203</v>
      </c>
      <c r="Q42" s="43"/>
      <c r="R42" s="43" t="s">
        <v>68</v>
      </c>
      <c r="S42" s="71">
        <v>1.49</v>
      </c>
      <c r="T42" s="39" t="s">
        <v>69</v>
      </c>
      <c r="U42" s="39"/>
      <c r="V42" s="99">
        <v>45</v>
      </c>
      <c r="W42" s="99">
        <v>25</v>
      </c>
      <c r="X42" s="99">
        <v>42.5</v>
      </c>
      <c r="Y42" s="99">
        <v>12</v>
      </c>
      <c r="Z42" s="99">
        <v>7</v>
      </c>
      <c r="AA42" s="99">
        <v>12.5</v>
      </c>
      <c r="AB42" s="62">
        <v>8</v>
      </c>
      <c r="AC42" s="63">
        <v>1</v>
      </c>
      <c r="AD42" s="47">
        <f t="shared" si="0"/>
        <v>1.0499999999999999E-3</v>
      </c>
      <c r="AE42" s="62">
        <v>63</v>
      </c>
      <c r="AF42" s="48">
        <f t="shared" si="17"/>
        <v>60000.000000000007</v>
      </c>
      <c r="AG42" s="43">
        <v>3000</v>
      </c>
      <c r="AH42" s="57">
        <f t="shared" si="18"/>
        <v>4.9999999999999996E-2</v>
      </c>
      <c r="AI42" s="100" t="s">
        <v>127</v>
      </c>
      <c r="AJ42" s="64">
        <f>3.4%+15%</f>
        <v>0.184</v>
      </c>
      <c r="AK42" s="57">
        <f t="shared" si="3"/>
        <v>0.27416000000000001</v>
      </c>
      <c r="AL42" s="57">
        <f t="shared" si="4"/>
        <v>1.81416</v>
      </c>
      <c r="AM42" s="64">
        <v>0.01</v>
      </c>
      <c r="AN42" s="57">
        <f t="shared" si="19"/>
        <v>2.7999999999999997E-2</v>
      </c>
      <c r="AO42" s="64">
        <v>0.05</v>
      </c>
      <c r="AP42" s="57">
        <f t="shared" si="20"/>
        <v>0.13999999999999999</v>
      </c>
      <c r="AQ42" s="57"/>
      <c r="AR42" s="64">
        <v>0</v>
      </c>
      <c r="AS42" s="57">
        <f t="shared" si="21"/>
        <v>0</v>
      </c>
      <c r="AT42" s="57">
        <f t="shared" si="22"/>
        <v>0.16799999999999998</v>
      </c>
      <c r="AU42" s="57">
        <f t="shared" si="23"/>
        <v>1.9821599999999999</v>
      </c>
      <c r="AV42" s="65">
        <f t="shared" si="24"/>
        <v>0.29208571428571428</v>
      </c>
      <c r="AW42" s="71">
        <v>2.8</v>
      </c>
      <c r="AX42" s="57"/>
      <c r="AY42" s="66" t="str">
        <f t="shared" si="32"/>
        <v/>
      </c>
      <c r="AZ42" s="57"/>
      <c r="BA42" s="71"/>
      <c r="BB42" s="79"/>
      <c r="BC42" s="71">
        <v>2.8</v>
      </c>
      <c r="BD42" s="85">
        <v>400</v>
      </c>
      <c r="BE42" s="50">
        <f t="shared" si="30"/>
        <v>792.86399999999992</v>
      </c>
      <c r="BF42" s="57">
        <f t="shared" si="31"/>
        <v>1120</v>
      </c>
      <c r="BG42" s="57"/>
      <c r="BH42" s="45"/>
      <c r="BI42" s="43"/>
      <c r="BJ42" s="39"/>
      <c r="BK42" s="39" t="s">
        <v>72</v>
      </c>
      <c r="BL42" s="39" t="s">
        <v>1</v>
      </c>
      <c r="BM42" s="39" t="s">
        <v>101</v>
      </c>
    </row>
    <row r="43" spans="1:65" s="36" customFormat="1" ht="20.100000000000001" customHeight="1" x14ac:dyDescent="0.2">
      <c r="A43" s="60">
        <v>29</v>
      </c>
      <c r="B43" s="94"/>
      <c r="C43" s="43"/>
      <c r="D43" s="87" t="s">
        <v>123</v>
      </c>
      <c r="E43" s="39" t="s">
        <v>122</v>
      </c>
      <c r="F43" s="39" t="s">
        <v>63</v>
      </c>
      <c r="G43" s="43"/>
      <c r="H43" s="43" t="s">
        <v>104</v>
      </c>
      <c r="I43" s="43" t="s">
        <v>105</v>
      </c>
      <c r="J43" s="43" t="s">
        <v>99</v>
      </c>
      <c r="K43" s="43" t="s">
        <v>99</v>
      </c>
      <c r="L43" s="43" t="s">
        <v>247</v>
      </c>
      <c r="M43" s="43" t="s">
        <v>100</v>
      </c>
      <c r="N43" s="43"/>
      <c r="O43" s="43"/>
      <c r="P43" s="90" t="s">
        <v>204</v>
      </c>
      <c r="Q43" s="43"/>
      <c r="R43" s="43" t="s">
        <v>68</v>
      </c>
      <c r="S43" s="71">
        <v>1.38</v>
      </c>
      <c r="T43" s="39" t="s">
        <v>69</v>
      </c>
      <c r="U43" s="39"/>
      <c r="V43" s="99">
        <v>45</v>
      </c>
      <c r="W43" s="99">
        <v>25</v>
      </c>
      <c r="X43" s="99">
        <v>42.5</v>
      </c>
      <c r="Y43" s="99">
        <v>8.5</v>
      </c>
      <c r="Z43" s="99">
        <v>8.5</v>
      </c>
      <c r="AA43" s="99">
        <v>12.5</v>
      </c>
      <c r="AB43" s="62">
        <v>8</v>
      </c>
      <c r="AC43" s="63">
        <v>1</v>
      </c>
      <c r="AD43" s="47">
        <f t="shared" si="0"/>
        <v>9.0312499999999996E-4</v>
      </c>
      <c r="AE43" s="62">
        <v>63</v>
      </c>
      <c r="AF43" s="48">
        <f t="shared" si="17"/>
        <v>69757.785467128037</v>
      </c>
      <c r="AG43" s="43">
        <v>3000</v>
      </c>
      <c r="AH43" s="57">
        <f t="shared" si="18"/>
        <v>4.3005952380952374E-2</v>
      </c>
      <c r="AI43" s="100" t="s">
        <v>127</v>
      </c>
      <c r="AJ43" s="64">
        <f>3.4%+15%</f>
        <v>0.184</v>
      </c>
      <c r="AK43" s="57">
        <f t="shared" si="3"/>
        <v>0.25391999999999998</v>
      </c>
      <c r="AL43" s="57">
        <f t="shared" si="4"/>
        <v>1.6769259523809521</v>
      </c>
      <c r="AM43" s="64">
        <v>0.01</v>
      </c>
      <c r="AN43" s="57">
        <f t="shared" si="19"/>
        <v>2.7999999999999997E-2</v>
      </c>
      <c r="AO43" s="64">
        <v>0.05</v>
      </c>
      <c r="AP43" s="57">
        <f t="shared" si="20"/>
        <v>0.13999999999999999</v>
      </c>
      <c r="AQ43" s="57"/>
      <c r="AR43" s="64">
        <v>0</v>
      </c>
      <c r="AS43" s="57">
        <f t="shared" si="21"/>
        <v>0</v>
      </c>
      <c r="AT43" s="57">
        <f t="shared" si="22"/>
        <v>0.16799999999999998</v>
      </c>
      <c r="AU43" s="57">
        <f t="shared" si="23"/>
        <v>1.844925952380952</v>
      </c>
      <c r="AV43" s="65">
        <f t="shared" si="24"/>
        <v>0.34109787414965997</v>
      </c>
      <c r="AW43" s="71">
        <v>2.8</v>
      </c>
      <c r="AX43" s="57"/>
      <c r="AY43" s="66" t="str">
        <f t="shared" si="32"/>
        <v/>
      </c>
      <c r="AZ43" s="57"/>
      <c r="BA43" s="71"/>
      <c r="BB43" s="79"/>
      <c r="BC43" s="71">
        <v>2.8</v>
      </c>
      <c r="BD43" s="85">
        <v>400</v>
      </c>
      <c r="BE43" s="50">
        <f t="shared" si="30"/>
        <v>737.97038095238076</v>
      </c>
      <c r="BF43" s="57">
        <f t="shared" si="31"/>
        <v>1120</v>
      </c>
      <c r="BG43" s="57"/>
      <c r="BH43" s="45"/>
      <c r="BI43" s="43"/>
      <c r="BJ43" s="39"/>
      <c r="BK43" s="39" t="s">
        <v>72</v>
      </c>
      <c r="BL43" s="39" t="s">
        <v>1</v>
      </c>
      <c r="BM43" s="39" t="s">
        <v>101</v>
      </c>
    </row>
    <row r="44" spans="1:65" s="36" customFormat="1" ht="20.100000000000001" customHeight="1" x14ac:dyDescent="0.2">
      <c r="A44" s="60">
        <v>30</v>
      </c>
      <c r="B44" s="94"/>
      <c r="C44" s="43"/>
      <c r="D44" s="87" t="s">
        <v>123</v>
      </c>
      <c r="E44" s="39" t="s">
        <v>122</v>
      </c>
      <c r="F44" s="39" t="s">
        <v>63</v>
      </c>
      <c r="G44" s="43"/>
      <c r="H44" s="43" t="s">
        <v>106</v>
      </c>
      <c r="I44" s="43" t="s">
        <v>107</v>
      </c>
      <c r="J44" s="43" t="s">
        <v>99</v>
      </c>
      <c r="K44" s="43" t="s">
        <v>99</v>
      </c>
      <c r="L44" s="43" t="s">
        <v>194</v>
      </c>
      <c r="M44" s="43" t="s">
        <v>100</v>
      </c>
      <c r="N44" s="43"/>
      <c r="O44" s="43"/>
      <c r="P44" s="90" t="s">
        <v>205</v>
      </c>
      <c r="Q44" s="43"/>
      <c r="R44" s="43" t="s">
        <v>68</v>
      </c>
      <c r="S44" s="71">
        <v>1.38</v>
      </c>
      <c r="T44" s="39" t="s">
        <v>69</v>
      </c>
      <c r="U44" s="39"/>
      <c r="V44" s="99">
        <v>45</v>
      </c>
      <c r="W44" s="99">
        <v>25</v>
      </c>
      <c r="X44" s="99">
        <v>42.5</v>
      </c>
      <c r="Y44" s="99">
        <v>15</v>
      </c>
      <c r="Z44" s="99">
        <v>12</v>
      </c>
      <c r="AA44" s="99">
        <v>11.5</v>
      </c>
      <c r="AB44" s="62">
        <v>8</v>
      </c>
      <c r="AC44" s="63">
        <v>1</v>
      </c>
      <c r="AD44" s="47">
        <f t="shared" si="0"/>
        <v>2.0699999999999998E-3</v>
      </c>
      <c r="AE44" s="62">
        <v>63</v>
      </c>
      <c r="AF44" s="48">
        <f t="shared" si="17"/>
        <v>30434.782608695656</v>
      </c>
      <c r="AG44" s="43">
        <v>3000</v>
      </c>
      <c r="AH44" s="57">
        <f t="shared" si="18"/>
        <v>9.857142857142856E-2</v>
      </c>
      <c r="AI44" s="100" t="s">
        <v>127</v>
      </c>
      <c r="AJ44" s="64">
        <f>3.4%+15%</f>
        <v>0.184</v>
      </c>
      <c r="AK44" s="57">
        <f t="shared" si="3"/>
        <v>0.25391999999999998</v>
      </c>
      <c r="AL44" s="57">
        <f t="shared" si="4"/>
        <v>1.7324914285714283</v>
      </c>
      <c r="AM44" s="64">
        <v>0.01</v>
      </c>
      <c r="AN44" s="57">
        <f t="shared" si="19"/>
        <v>2.7999999999999997E-2</v>
      </c>
      <c r="AO44" s="64">
        <v>0.05</v>
      </c>
      <c r="AP44" s="57">
        <f t="shared" si="20"/>
        <v>0.13999999999999999</v>
      </c>
      <c r="AQ44" s="57"/>
      <c r="AR44" s="64">
        <v>0</v>
      </c>
      <c r="AS44" s="57">
        <f t="shared" si="21"/>
        <v>0</v>
      </c>
      <c r="AT44" s="57">
        <f t="shared" si="22"/>
        <v>0.16799999999999998</v>
      </c>
      <c r="AU44" s="57">
        <f t="shared" si="23"/>
        <v>1.9004914285714283</v>
      </c>
      <c r="AV44" s="65">
        <f t="shared" si="24"/>
        <v>0.32125306122448988</v>
      </c>
      <c r="AW44" s="71">
        <v>2.8</v>
      </c>
      <c r="AX44" s="57"/>
      <c r="AY44" s="66" t="str">
        <f t="shared" si="32"/>
        <v/>
      </c>
      <c r="AZ44" s="57"/>
      <c r="BA44" s="71"/>
      <c r="BB44" s="79"/>
      <c r="BC44" s="71">
        <v>2.8</v>
      </c>
      <c r="BD44" s="85">
        <v>400</v>
      </c>
      <c r="BE44" s="50">
        <f t="shared" si="30"/>
        <v>760.19657142857136</v>
      </c>
      <c r="BF44" s="57">
        <f t="shared" si="31"/>
        <v>1120</v>
      </c>
      <c r="BG44" s="57"/>
      <c r="BH44" s="45"/>
      <c r="BI44" s="43"/>
      <c r="BJ44" s="39"/>
      <c r="BK44" s="39" t="s">
        <v>72</v>
      </c>
      <c r="BL44" s="39" t="s">
        <v>1</v>
      </c>
      <c r="BM44" s="39" t="s">
        <v>101</v>
      </c>
    </row>
    <row r="45" spans="1:65" s="36" customFormat="1" ht="20.100000000000001" customHeight="1" x14ac:dyDescent="0.2">
      <c r="A45" s="60">
        <v>31</v>
      </c>
      <c r="B45" s="94"/>
      <c r="C45" s="43"/>
      <c r="D45" s="87" t="s">
        <v>123</v>
      </c>
      <c r="E45" s="39" t="s">
        <v>122</v>
      </c>
      <c r="F45" s="39" t="s">
        <v>63</v>
      </c>
      <c r="G45" s="43"/>
      <c r="H45" s="43" t="s">
        <v>206</v>
      </c>
      <c r="I45" s="43" t="s">
        <v>207</v>
      </c>
      <c r="J45" s="43" t="s">
        <v>99</v>
      </c>
      <c r="K45" s="43" t="s">
        <v>99</v>
      </c>
      <c r="L45" s="43" t="s">
        <v>248</v>
      </c>
      <c r="M45" s="43" t="s">
        <v>100</v>
      </c>
      <c r="N45" s="43"/>
      <c r="O45" s="43"/>
      <c r="P45" s="90" t="s">
        <v>208</v>
      </c>
      <c r="Q45" s="43"/>
      <c r="R45" s="43" t="s">
        <v>68</v>
      </c>
      <c r="S45" s="71">
        <v>5.2</v>
      </c>
      <c r="T45" s="39" t="s">
        <v>69</v>
      </c>
      <c r="U45" s="39"/>
      <c r="V45" s="99">
        <v>45</v>
      </c>
      <c r="W45" s="99">
        <v>25</v>
      </c>
      <c r="X45" s="99">
        <v>42.5</v>
      </c>
      <c r="Y45" s="99">
        <v>25</v>
      </c>
      <c r="Z45" s="99">
        <v>25</v>
      </c>
      <c r="AA45" s="99">
        <v>16</v>
      </c>
      <c r="AB45" s="62">
        <v>8</v>
      </c>
      <c r="AC45" s="63">
        <v>1</v>
      </c>
      <c r="AD45" s="47">
        <f t="shared" si="0"/>
        <v>0.01</v>
      </c>
      <c r="AE45" s="62">
        <v>63</v>
      </c>
      <c r="AF45" s="48">
        <f t="shared" si="17"/>
        <v>6300</v>
      </c>
      <c r="AG45" s="43">
        <v>3000</v>
      </c>
      <c r="AH45" s="57">
        <f t="shared" si="18"/>
        <v>0.47619047619047616</v>
      </c>
      <c r="AI45" s="100" t="s">
        <v>127</v>
      </c>
      <c r="AJ45" s="64">
        <f>3.4%+15%</f>
        <v>0.184</v>
      </c>
      <c r="AK45" s="57">
        <f t="shared" si="3"/>
        <v>0.95679999999999998</v>
      </c>
      <c r="AL45" s="57">
        <f t="shared" si="4"/>
        <v>6.6329904761904768</v>
      </c>
      <c r="AM45" s="64">
        <v>0.01</v>
      </c>
      <c r="AN45" s="57">
        <f t="shared" si="19"/>
        <v>0.09</v>
      </c>
      <c r="AO45" s="64">
        <v>0.05</v>
      </c>
      <c r="AP45" s="57">
        <f t="shared" si="20"/>
        <v>0.45</v>
      </c>
      <c r="AQ45" s="57"/>
      <c r="AR45" s="64">
        <v>0</v>
      </c>
      <c r="AS45" s="57">
        <f t="shared" si="21"/>
        <v>0</v>
      </c>
      <c r="AT45" s="57">
        <f t="shared" si="22"/>
        <v>0.54</v>
      </c>
      <c r="AU45" s="57">
        <f t="shared" si="23"/>
        <v>7.1729904761904768</v>
      </c>
      <c r="AV45" s="65">
        <f t="shared" si="24"/>
        <v>0.20300105820105813</v>
      </c>
      <c r="AW45" s="72">
        <v>9</v>
      </c>
      <c r="AX45" s="57"/>
      <c r="AY45" s="66" t="str">
        <f t="shared" si="32"/>
        <v/>
      </c>
      <c r="AZ45" s="57"/>
      <c r="BA45" s="72">
        <v>9</v>
      </c>
      <c r="BB45" s="79">
        <v>7.75</v>
      </c>
      <c r="BC45" s="71">
        <v>9.75</v>
      </c>
      <c r="BD45" s="85">
        <v>400</v>
      </c>
      <c r="BE45" s="50">
        <f t="shared" si="30"/>
        <v>2869.1961904761906</v>
      </c>
      <c r="BF45" s="57">
        <f t="shared" si="31"/>
        <v>3600</v>
      </c>
      <c r="BG45" s="57"/>
      <c r="BH45" s="45"/>
      <c r="BI45" s="43"/>
      <c r="BJ45" s="39"/>
      <c r="BK45" s="39" t="s">
        <v>72</v>
      </c>
      <c r="BL45" s="39" t="s">
        <v>1</v>
      </c>
      <c r="BM45" s="39" t="s">
        <v>101</v>
      </c>
    </row>
    <row r="46" spans="1:65" s="36" customFormat="1" ht="20.100000000000001" customHeight="1" x14ac:dyDescent="0.2">
      <c r="A46" s="60">
        <v>32</v>
      </c>
      <c r="B46" s="95"/>
      <c r="C46" s="43"/>
      <c r="D46" s="87" t="s">
        <v>123</v>
      </c>
      <c r="E46" s="39" t="s">
        <v>122</v>
      </c>
      <c r="F46" s="39" t="s">
        <v>63</v>
      </c>
      <c r="G46" s="43"/>
      <c r="H46" s="43" t="s">
        <v>209</v>
      </c>
      <c r="I46" s="43" t="s">
        <v>210</v>
      </c>
      <c r="J46" s="43" t="s">
        <v>99</v>
      </c>
      <c r="K46" s="43" t="s">
        <v>99</v>
      </c>
      <c r="L46" s="43" t="s">
        <v>174</v>
      </c>
      <c r="M46" s="43" t="s">
        <v>100</v>
      </c>
      <c r="N46" s="43"/>
      <c r="O46" s="43"/>
      <c r="P46" s="90" t="s">
        <v>211</v>
      </c>
      <c r="Q46" s="43"/>
      <c r="R46" s="43" t="s">
        <v>68</v>
      </c>
      <c r="S46" s="71">
        <v>6.1</v>
      </c>
      <c r="T46" s="39" t="s">
        <v>69</v>
      </c>
      <c r="U46" s="39"/>
      <c r="V46" s="99">
        <v>45</v>
      </c>
      <c r="W46" s="99">
        <v>25</v>
      </c>
      <c r="X46" s="99">
        <v>42.5</v>
      </c>
      <c r="Y46" s="99">
        <v>25</v>
      </c>
      <c r="Z46" s="99">
        <v>25</v>
      </c>
      <c r="AA46" s="99">
        <v>30</v>
      </c>
      <c r="AB46" s="62">
        <v>8</v>
      </c>
      <c r="AC46" s="63">
        <v>1</v>
      </c>
      <c r="AD46" s="47">
        <f t="shared" si="0"/>
        <v>1.8749999999999999E-2</v>
      </c>
      <c r="AE46" s="62">
        <v>63</v>
      </c>
      <c r="AF46" s="48">
        <f t="shared" si="17"/>
        <v>3360</v>
      </c>
      <c r="AG46" s="43">
        <v>3000</v>
      </c>
      <c r="AH46" s="57">
        <f t="shared" si="18"/>
        <v>0.8928571428571429</v>
      </c>
      <c r="AI46" s="100" t="s">
        <v>127</v>
      </c>
      <c r="AJ46" s="64">
        <f>3.4%+15%</f>
        <v>0.184</v>
      </c>
      <c r="AK46" s="57">
        <f t="shared" si="3"/>
        <v>1.1223999999999998</v>
      </c>
      <c r="AL46" s="57">
        <f t="shared" si="4"/>
        <v>8.1152571428571427</v>
      </c>
      <c r="AM46" s="64">
        <v>0.01</v>
      </c>
      <c r="AN46" s="57">
        <f t="shared" si="19"/>
        <v>0.11</v>
      </c>
      <c r="AO46" s="64">
        <v>0.05</v>
      </c>
      <c r="AP46" s="57">
        <f t="shared" si="20"/>
        <v>0.55000000000000004</v>
      </c>
      <c r="AQ46" s="57"/>
      <c r="AR46" s="64">
        <v>0</v>
      </c>
      <c r="AS46" s="57">
        <f t="shared" si="21"/>
        <v>0</v>
      </c>
      <c r="AT46" s="57">
        <f t="shared" si="22"/>
        <v>0.66</v>
      </c>
      <c r="AU46" s="57">
        <f t="shared" si="23"/>
        <v>8.7752571428571429</v>
      </c>
      <c r="AV46" s="65">
        <f t="shared" si="24"/>
        <v>0.20224935064935065</v>
      </c>
      <c r="AW46" s="72">
        <v>11</v>
      </c>
      <c r="AX46" s="57"/>
      <c r="AY46" s="66" t="str">
        <f t="shared" si="32"/>
        <v/>
      </c>
      <c r="AZ46" s="57"/>
      <c r="BA46" s="72">
        <v>11</v>
      </c>
      <c r="BB46" s="79">
        <v>10</v>
      </c>
      <c r="BC46" s="71">
        <v>12</v>
      </c>
      <c r="BD46" s="85">
        <v>400</v>
      </c>
      <c r="BE46" s="50">
        <f t="shared" si="30"/>
        <v>3510.1028571428569</v>
      </c>
      <c r="BF46" s="57">
        <f t="shared" si="31"/>
        <v>4400</v>
      </c>
      <c r="BG46" s="57"/>
      <c r="BH46" s="45"/>
      <c r="BI46" s="43"/>
      <c r="BJ46" s="39"/>
      <c r="BK46" s="39" t="s">
        <v>72</v>
      </c>
      <c r="BL46" s="39" t="s">
        <v>1</v>
      </c>
      <c r="BM46" s="39" t="s">
        <v>101</v>
      </c>
    </row>
    <row r="47" spans="1:65" s="36" customFormat="1" ht="20.100000000000001" customHeight="1" x14ac:dyDescent="0.25">
      <c r="A47" s="60">
        <v>33</v>
      </c>
      <c r="B47" s="93"/>
      <c r="C47" s="43"/>
      <c r="D47" s="87" t="s">
        <v>89</v>
      </c>
      <c r="E47" s="39" t="s">
        <v>121</v>
      </c>
      <c r="F47" s="39" t="s">
        <v>63</v>
      </c>
      <c r="G47" s="43"/>
      <c r="H47" s="43" t="s">
        <v>97</v>
      </c>
      <c r="I47" s="43" t="s">
        <v>98</v>
      </c>
      <c r="J47" s="43" t="s">
        <v>99</v>
      </c>
      <c r="K47" s="43" t="s">
        <v>99</v>
      </c>
      <c r="L47" s="43" t="s">
        <v>245</v>
      </c>
      <c r="M47" s="43" t="s">
        <v>196</v>
      </c>
      <c r="N47" s="43"/>
      <c r="O47" s="43"/>
      <c r="P47" s="89" t="s">
        <v>212</v>
      </c>
      <c r="Q47" s="43"/>
      <c r="R47" s="43" t="s">
        <v>68</v>
      </c>
      <c r="S47" s="71">
        <v>1.75</v>
      </c>
      <c r="T47" s="39" t="s">
        <v>69</v>
      </c>
      <c r="U47" s="39" t="s">
        <v>213</v>
      </c>
      <c r="V47" s="99">
        <v>42</v>
      </c>
      <c r="W47" s="99">
        <v>25.5</v>
      </c>
      <c r="X47" s="99">
        <v>40.5</v>
      </c>
      <c r="Y47" s="99">
        <v>17</v>
      </c>
      <c r="Z47" s="99">
        <v>8.5</v>
      </c>
      <c r="AA47" s="99">
        <v>20.5</v>
      </c>
      <c r="AB47" s="62">
        <v>8</v>
      </c>
      <c r="AC47" s="63">
        <v>2</v>
      </c>
      <c r="AD47" s="47">
        <f t="shared" si="0"/>
        <v>2.96225E-3</v>
      </c>
      <c r="AE47" s="62">
        <v>63</v>
      </c>
      <c r="AF47" s="48">
        <f t="shared" si="17"/>
        <v>42535.235040931722</v>
      </c>
      <c r="AG47" s="43">
        <v>3000</v>
      </c>
      <c r="AH47" s="57">
        <f t="shared" si="18"/>
        <v>7.0529761904761915E-2</v>
      </c>
      <c r="AI47" s="100" t="s">
        <v>71</v>
      </c>
      <c r="AJ47" s="64">
        <f>1.8%+15%</f>
        <v>0.16799999999999998</v>
      </c>
      <c r="AK47" s="57">
        <f t="shared" si="3"/>
        <v>0.29399999999999998</v>
      </c>
      <c r="AL47" s="57">
        <f t="shared" si="4"/>
        <v>2.1145297619047621</v>
      </c>
      <c r="AM47" s="64">
        <v>0.01</v>
      </c>
      <c r="AN47" s="57">
        <f t="shared" si="19"/>
        <v>3.5000000000000003E-2</v>
      </c>
      <c r="AO47" s="64">
        <v>0.05</v>
      </c>
      <c r="AP47" s="57">
        <f t="shared" si="20"/>
        <v>0.17500000000000002</v>
      </c>
      <c r="AQ47" s="57"/>
      <c r="AR47" s="64">
        <v>0</v>
      </c>
      <c r="AS47" s="57">
        <f t="shared" si="21"/>
        <v>0</v>
      </c>
      <c r="AT47" s="57">
        <f t="shared" si="22"/>
        <v>0.21000000000000002</v>
      </c>
      <c r="AU47" s="57">
        <f t="shared" si="23"/>
        <v>2.324529761904762</v>
      </c>
      <c r="AV47" s="65">
        <f t="shared" si="24"/>
        <v>0.33584863945578231</v>
      </c>
      <c r="AW47" s="71">
        <v>3.5</v>
      </c>
      <c r="AX47" s="57"/>
      <c r="AY47" s="66" t="str">
        <f t="shared" si="32"/>
        <v/>
      </c>
      <c r="AZ47" s="57"/>
      <c r="BA47" s="71"/>
      <c r="BB47" s="79"/>
      <c r="BC47" s="71">
        <v>3.5</v>
      </c>
      <c r="BD47" s="85">
        <v>800</v>
      </c>
      <c r="BE47" s="50">
        <f t="shared" si="30"/>
        <v>1859.6238095238095</v>
      </c>
      <c r="BF47" s="57">
        <f t="shared" si="31"/>
        <v>2800</v>
      </c>
      <c r="BG47" s="57"/>
      <c r="BH47" s="45"/>
      <c r="BI47" s="43"/>
      <c r="BJ47" s="39"/>
      <c r="BK47" s="39" t="s">
        <v>72</v>
      </c>
      <c r="BL47" s="39" t="s">
        <v>1</v>
      </c>
      <c r="BM47" s="39" t="s">
        <v>101</v>
      </c>
    </row>
    <row r="48" spans="1:65" s="36" customFormat="1" ht="20.100000000000001" customHeight="1" x14ac:dyDescent="0.25">
      <c r="A48" s="60">
        <v>34</v>
      </c>
      <c r="B48" s="94"/>
      <c r="C48" s="43"/>
      <c r="D48" s="87" t="s">
        <v>89</v>
      </c>
      <c r="E48" s="39" t="s">
        <v>121</v>
      </c>
      <c r="F48" s="39" t="s">
        <v>63</v>
      </c>
      <c r="G48" s="43"/>
      <c r="H48" s="43" t="s">
        <v>102</v>
      </c>
      <c r="I48" s="43" t="s">
        <v>103</v>
      </c>
      <c r="J48" s="43" t="s">
        <v>99</v>
      </c>
      <c r="K48" s="43" t="s">
        <v>99</v>
      </c>
      <c r="L48" s="43" t="s">
        <v>246</v>
      </c>
      <c r="M48" s="43" t="s">
        <v>196</v>
      </c>
      <c r="N48" s="43"/>
      <c r="O48" s="43"/>
      <c r="P48" s="89" t="s">
        <v>214</v>
      </c>
      <c r="Q48" s="43"/>
      <c r="R48" s="43" t="s">
        <v>68</v>
      </c>
      <c r="S48" s="71">
        <v>1.49</v>
      </c>
      <c r="T48" s="39" t="s">
        <v>69</v>
      </c>
      <c r="U48" s="39"/>
      <c r="V48" s="99">
        <v>42</v>
      </c>
      <c r="W48" s="99">
        <v>25.5</v>
      </c>
      <c r="X48" s="99">
        <v>40.5</v>
      </c>
      <c r="Y48" s="99">
        <v>12</v>
      </c>
      <c r="Z48" s="99">
        <v>7</v>
      </c>
      <c r="AA48" s="99">
        <v>12.5</v>
      </c>
      <c r="AB48" s="62">
        <v>8</v>
      </c>
      <c r="AC48" s="63">
        <v>1</v>
      </c>
      <c r="AD48" s="47">
        <f t="shared" si="0"/>
        <v>1.0499999999999999E-3</v>
      </c>
      <c r="AE48" s="62">
        <v>63</v>
      </c>
      <c r="AF48" s="48">
        <f t="shared" si="17"/>
        <v>60000.000000000007</v>
      </c>
      <c r="AG48" s="43">
        <v>3000</v>
      </c>
      <c r="AH48" s="57">
        <f t="shared" si="18"/>
        <v>4.9999999999999996E-2</v>
      </c>
      <c r="AI48" s="100" t="s">
        <v>127</v>
      </c>
      <c r="AJ48" s="64">
        <f t="shared" ref="AJ48:AJ53" si="33">3.4%+15%</f>
        <v>0.184</v>
      </c>
      <c r="AK48" s="57">
        <f t="shared" si="3"/>
        <v>0.27416000000000001</v>
      </c>
      <c r="AL48" s="57">
        <f t="shared" si="4"/>
        <v>1.81416</v>
      </c>
      <c r="AM48" s="64">
        <v>0.01</v>
      </c>
      <c r="AN48" s="57">
        <f t="shared" si="19"/>
        <v>2.7999999999999997E-2</v>
      </c>
      <c r="AO48" s="64">
        <v>0.05</v>
      </c>
      <c r="AP48" s="57">
        <f t="shared" si="20"/>
        <v>0.13999999999999999</v>
      </c>
      <c r="AQ48" s="57"/>
      <c r="AR48" s="64">
        <v>0</v>
      </c>
      <c r="AS48" s="57">
        <f t="shared" si="21"/>
        <v>0</v>
      </c>
      <c r="AT48" s="57">
        <f t="shared" si="22"/>
        <v>0.16799999999999998</v>
      </c>
      <c r="AU48" s="57">
        <f t="shared" si="23"/>
        <v>1.9821599999999999</v>
      </c>
      <c r="AV48" s="65">
        <f t="shared" si="24"/>
        <v>0.29208571428571428</v>
      </c>
      <c r="AW48" s="71">
        <v>2.8</v>
      </c>
      <c r="AX48" s="57"/>
      <c r="AY48" s="66" t="str">
        <f t="shared" si="32"/>
        <v/>
      </c>
      <c r="AZ48" s="57"/>
      <c r="BA48" s="71"/>
      <c r="BB48" s="79"/>
      <c r="BC48" s="71">
        <v>2.8</v>
      </c>
      <c r="BD48" s="85">
        <v>400</v>
      </c>
      <c r="BE48" s="50">
        <f t="shared" si="30"/>
        <v>792.86399999999992</v>
      </c>
      <c r="BF48" s="57">
        <f t="shared" si="31"/>
        <v>1120</v>
      </c>
      <c r="BG48" s="57"/>
      <c r="BH48" s="45"/>
      <c r="BI48" s="43"/>
      <c r="BJ48" s="39"/>
      <c r="BK48" s="39" t="s">
        <v>72</v>
      </c>
      <c r="BL48" s="39" t="s">
        <v>1</v>
      </c>
      <c r="BM48" s="39" t="s">
        <v>101</v>
      </c>
    </row>
    <row r="49" spans="1:68" s="36" customFormat="1" ht="20.100000000000001" customHeight="1" x14ac:dyDescent="0.25">
      <c r="A49" s="60">
        <v>35</v>
      </c>
      <c r="B49" s="94"/>
      <c r="C49" s="43"/>
      <c r="D49" s="87" t="s">
        <v>89</v>
      </c>
      <c r="E49" s="39" t="s">
        <v>121</v>
      </c>
      <c r="F49" s="39" t="s">
        <v>63</v>
      </c>
      <c r="G49" s="43"/>
      <c r="H49" s="43" t="s">
        <v>104</v>
      </c>
      <c r="I49" s="43" t="s">
        <v>105</v>
      </c>
      <c r="J49" s="43" t="s">
        <v>99</v>
      </c>
      <c r="K49" s="43" t="s">
        <v>99</v>
      </c>
      <c r="L49" s="43" t="s">
        <v>247</v>
      </c>
      <c r="M49" s="43" t="s">
        <v>196</v>
      </c>
      <c r="N49" s="43"/>
      <c r="O49" s="43"/>
      <c r="P49" s="89" t="s">
        <v>215</v>
      </c>
      <c r="Q49" s="43"/>
      <c r="R49" s="43" t="s">
        <v>68</v>
      </c>
      <c r="S49" s="71">
        <v>1.38</v>
      </c>
      <c r="T49" s="39" t="s">
        <v>69</v>
      </c>
      <c r="U49" s="39"/>
      <c r="V49" s="99">
        <v>42</v>
      </c>
      <c r="W49" s="99">
        <v>25.5</v>
      </c>
      <c r="X49" s="99">
        <v>40.5</v>
      </c>
      <c r="Y49" s="99">
        <v>8.5</v>
      </c>
      <c r="Z49" s="99">
        <v>8.5</v>
      </c>
      <c r="AA49" s="99">
        <v>12.5</v>
      </c>
      <c r="AB49" s="62">
        <v>8</v>
      </c>
      <c r="AC49" s="63">
        <v>1</v>
      </c>
      <c r="AD49" s="47">
        <f t="shared" si="0"/>
        <v>9.0312499999999996E-4</v>
      </c>
      <c r="AE49" s="62">
        <v>63</v>
      </c>
      <c r="AF49" s="48">
        <f t="shared" si="17"/>
        <v>69757.785467128037</v>
      </c>
      <c r="AG49" s="43">
        <v>3000</v>
      </c>
      <c r="AH49" s="57">
        <f t="shared" si="18"/>
        <v>4.3005952380952374E-2</v>
      </c>
      <c r="AI49" s="100" t="s">
        <v>127</v>
      </c>
      <c r="AJ49" s="64">
        <f t="shared" si="33"/>
        <v>0.184</v>
      </c>
      <c r="AK49" s="57">
        <f t="shared" si="3"/>
        <v>0.25391999999999998</v>
      </c>
      <c r="AL49" s="57">
        <f t="shared" si="4"/>
        <v>1.6769259523809521</v>
      </c>
      <c r="AM49" s="64">
        <v>0.01</v>
      </c>
      <c r="AN49" s="57">
        <f t="shared" si="19"/>
        <v>2.7999999999999997E-2</v>
      </c>
      <c r="AO49" s="64">
        <v>0.05</v>
      </c>
      <c r="AP49" s="57">
        <f t="shared" si="20"/>
        <v>0.13999999999999999</v>
      </c>
      <c r="AQ49" s="57"/>
      <c r="AR49" s="64">
        <v>0</v>
      </c>
      <c r="AS49" s="57">
        <f t="shared" si="21"/>
        <v>0</v>
      </c>
      <c r="AT49" s="57">
        <f t="shared" si="22"/>
        <v>0.16799999999999998</v>
      </c>
      <c r="AU49" s="57">
        <f t="shared" si="23"/>
        <v>1.844925952380952</v>
      </c>
      <c r="AV49" s="65">
        <f t="shared" si="24"/>
        <v>0.34109787414965997</v>
      </c>
      <c r="AW49" s="71">
        <v>2.8</v>
      </c>
      <c r="AX49" s="57"/>
      <c r="AY49" s="66" t="str">
        <f t="shared" si="32"/>
        <v/>
      </c>
      <c r="AZ49" s="57"/>
      <c r="BA49" s="71"/>
      <c r="BB49" s="79"/>
      <c r="BC49" s="71">
        <v>2.8</v>
      </c>
      <c r="BD49" s="85">
        <v>400</v>
      </c>
      <c r="BE49" s="50">
        <f t="shared" si="30"/>
        <v>737.97038095238076</v>
      </c>
      <c r="BF49" s="57">
        <f t="shared" si="31"/>
        <v>1120</v>
      </c>
      <c r="BG49" s="57"/>
      <c r="BH49" s="45"/>
      <c r="BI49" s="43"/>
      <c r="BJ49" s="39"/>
      <c r="BK49" s="39" t="s">
        <v>72</v>
      </c>
      <c r="BL49" s="39" t="s">
        <v>1</v>
      </c>
      <c r="BM49" s="39" t="s">
        <v>101</v>
      </c>
    </row>
    <row r="50" spans="1:68" s="36" customFormat="1" ht="20.100000000000001" customHeight="1" x14ac:dyDescent="0.25">
      <c r="A50" s="60">
        <v>36</v>
      </c>
      <c r="B50" s="94"/>
      <c r="C50" s="43"/>
      <c r="D50" s="87" t="s">
        <v>89</v>
      </c>
      <c r="E50" s="39" t="s">
        <v>121</v>
      </c>
      <c r="F50" s="39" t="s">
        <v>63</v>
      </c>
      <c r="G50" s="43"/>
      <c r="H50" s="43" t="s">
        <v>106</v>
      </c>
      <c r="I50" s="43" t="s">
        <v>107</v>
      </c>
      <c r="J50" s="43" t="s">
        <v>99</v>
      </c>
      <c r="K50" s="43" t="s">
        <v>99</v>
      </c>
      <c r="L50" s="43" t="s">
        <v>194</v>
      </c>
      <c r="M50" s="43" t="s">
        <v>196</v>
      </c>
      <c r="N50" s="43"/>
      <c r="O50" s="43"/>
      <c r="P50" s="89" t="s">
        <v>216</v>
      </c>
      <c r="Q50" s="43"/>
      <c r="R50" s="43" t="s">
        <v>68</v>
      </c>
      <c r="S50" s="71">
        <v>1.38</v>
      </c>
      <c r="T50" s="39" t="s">
        <v>69</v>
      </c>
      <c r="U50" s="39"/>
      <c r="V50" s="99">
        <v>42</v>
      </c>
      <c r="W50" s="99">
        <v>25.5</v>
      </c>
      <c r="X50" s="99">
        <v>40.5</v>
      </c>
      <c r="Y50" s="99">
        <v>15</v>
      </c>
      <c r="Z50" s="99">
        <v>12</v>
      </c>
      <c r="AA50" s="99">
        <v>11.5</v>
      </c>
      <c r="AB50" s="62">
        <v>8</v>
      </c>
      <c r="AC50" s="63">
        <v>1</v>
      </c>
      <c r="AD50" s="47">
        <f t="shared" si="0"/>
        <v>2.0699999999999998E-3</v>
      </c>
      <c r="AE50" s="62">
        <v>63</v>
      </c>
      <c r="AF50" s="48">
        <f t="shared" si="17"/>
        <v>30434.782608695656</v>
      </c>
      <c r="AG50" s="43">
        <v>3000</v>
      </c>
      <c r="AH50" s="57">
        <f t="shared" si="18"/>
        <v>9.857142857142856E-2</v>
      </c>
      <c r="AI50" s="100" t="s">
        <v>127</v>
      </c>
      <c r="AJ50" s="64">
        <f t="shared" si="33"/>
        <v>0.184</v>
      </c>
      <c r="AK50" s="57">
        <f t="shared" si="3"/>
        <v>0.25391999999999998</v>
      </c>
      <c r="AL50" s="57">
        <f t="shared" si="4"/>
        <v>1.7324914285714283</v>
      </c>
      <c r="AM50" s="64">
        <v>0.01</v>
      </c>
      <c r="AN50" s="57">
        <f t="shared" si="19"/>
        <v>2.7999999999999997E-2</v>
      </c>
      <c r="AO50" s="64">
        <v>0.05</v>
      </c>
      <c r="AP50" s="57">
        <f t="shared" si="20"/>
        <v>0.13999999999999999</v>
      </c>
      <c r="AQ50" s="57"/>
      <c r="AR50" s="64">
        <v>0</v>
      </c>
      <c r="AS50" s="57">
        <f t="shared" si="21"/>
        <v>0</v>
      </c>
      <c r="AT50" s="57">
        <f t="shared" si="22"/>
        <v>0.16799999999999998</v>
      </c>
      <c r="AU50" s="57">
        <f t="shared" si="23"/>
        <v>1.9004914285714283</v>
      </c>
      <c r="AV50" s="65">
        <f t="shared" si="24"/>
        <v>0.32125306122448988</v>
      </c>
      <c r="AW50" s="71">
        <v>2.8</v>
      </c>
      <c r="AX50" s="57"/>
      <c r="AY50" s="66" t="str">
        <f t="shared" si="32"/>
        <v/>
      </c>
      <c r="AZ50" s="57"/>
      <c r="BA50" s="71"/>
      <c r="BB50" s="79"/>
      <c r="BC50" s="71">
        <v>2.8</v>
      </c>
      <c r="BD50" s="85">
        <v>400</v>
      </c>
      <c r="BE50" s="50">
        <f t="shared" si="30"/>
        <v>760.19657142857136</v>
      </c>
      <c r="BF50" s="57">
        <f t="shared" si="31"/>
        <v>1120</v>
      </c>
      <c r="BG50" s="57"/>
      <c r="BH50" s="45"/>
      <c r="BI50" s="43"/>
      <c r="BJ50" s="39"/>
      <c r="BK50" s="39" t="s">
        <v>72</v>
      </c>
      <c r="BL50" s="39" t="s">
        <v>1</v>
      </c>
      <c r="BM50" s="39" t="s">
        <v>101</v>
      </c>
    </row>
    <row r="51" spans="1:68" s="36" customFormat="1" ht="20.100000000000001" customHeight="1" x14ac:dyDescent="0.25">
      <c r="A51" s="60">
        <v>37</v>
      </c>
      <c r="B51" s="94"/>
      <c r="C51" s="43"/>
      <c r="D51" s="87" t="s">
        <v>89</v>
      </c>
      <c r="E51" s="39" t="s">
        <v>121</v>
      </c>
      <c r="F51" s="39" t="s">
        <v>63</v>
      </c>
      <c r="G51" s="43"/>
      <c r="H51" s="43" t="s">
        <v>217</v>
      </c>
      <c r="I51" s="43" t="s">
        <v>218</v>
      </c>
      <c r="J51" s="43" t="s">
        <v>99</v>
      </c>
      <c r="K51" s="43" t="s">
        <v>99</v>
      </c>
      <c r="L51" s="43" t="s">
        <v>249</v>
      </c>
      <c r="M51" s="43" t="s">
        <v>196</v>
      </c>
      <c r="N51" s="43"/>
      <c r="O51" s="43"/>
      <c r="P51" s="89" t="s">
        <v>219</v>
      </c>
      <c r="Q51" s="43"/>
      <c r="R51" s="43" t="s">
        <v>68</v>
      </c>
      <c r="S51" s="71">
        <v>2.06</v>
      </c>
      <c r="T51" s="39" t="s">
        <v>69</v>
      </c>
      <c r="U51" s="39"/>
      <c r="V51" s="99">
        <v>42</v>
      </c>
      <c r="W51" s="99">
        <v>25.5</v>
      </c>
      <c r="X51" s="99">
        <v>40.5</v>
      </c>
      <c r="Y51" s="99">
        <v>12</v>
      </c>
      <c r="Z51" s="99">
        <v>12</v>
      </c>
      <c r="AA51" s="99">
        <v>13</v>
      </c>
      <c r="AB51" s="62">
        <v>8</v>
      </c>
      <c r="AC51" s="63">
        <v>1</v>
      </c>
      <c r="AD51" s="47">
        <f t="shared" si="0"/>
        <v>1.872E-3</v>
      </c>
      <c r="AE51" s="62">
        <v>63</v>
      </c>
      <c r="AF51" s="48">
        <f t="shared" si="17"/>
        <v>33653.846153846156</v>
      </c>
      <c r="AG51" s="43">
        <v>3000</v>
      </c>
      <c r="AH51" s="57">
        <f t="shared" si="18"/>
        <v>8.9142857142857135E-2</v>
      </c>
      <c r="AI51" s="100" t="s">
        <v>127</v>
      </c>
      <c r="AJ51" s="64">
        <f t="shared" si="33"/>
        <v>0.184</v>
      </c>
      <c r="AK51" s="57">
        <f t="shared" si="3"/>
        <v>0.37903999999999999</v>
      </c>
      <c r="AL51" s="57">
        <f t="shared" si="4"/>
        <v>2.5281828571428568</v>
      </c>
      <c r="AM51" s="64">
        <v>0.01</v>
      </c>
      <c r="AN51" s="57">
        <f t="shared" si="19"/>
        <v>3.95E-2</v>
      </c>
      <c r="AO51" s="64">
        <v>0.05</v>
      </c>
      <c r="AP51" s="57">
        <f t="shared" si="20"/>
        <v>0.19750000000000001</v>
      </c>
      <c r="AQ51" s="57"/>
      <c r="AR51" s="64">
        <v>0</v>
      </c>
      <c r="AS51" s="57">
        <f t="shared" si="21"/>
        <v>0</v>
      </c>
      <c r="AT51" s="57">
        <f t="shared" si="22"/>
        <v>0.23700000000000002</v>
      </c>
      <c r="AU51" s="57">
        <f t="shared" si="23"/>
        <v>2.7651828571428569</v>
      </c>
      <c r="AV51" s="65">
        <f t="shared" si="24"/>
        <v>0.29995370705244129</v>
      </c>
      <c r="AW51" s="71">
        <v>3.95</v>
      </c>
      <c r="AX51" s="57"/>
      <c r="AY51" s="66" t="str">
        <f t="shared" si="32"/>
        <v/>
      </c>
      <c r="AZ51" s="57"/>
      <c r="BA51" s="71"/>
      <c r="BB51" s="79"/>
      <c r="BC51" s="71">
        <v>3.95</v>
      </c>
      <c r="BD51" s="85">
        <v>400</v>
      </c>
      <c r="BE51" s="50">
        <f t="shared" si="30"/>
        <v>1106.0731428571428</v>
      </c>
      <c r="BF51" s="57">
        <f t="shared" si="31"/>
        <v>1580</v>
      </c>
      <c r="BG51" s="57"/>
      <c r="BH51" s="45"/>
      <c r="BI51" s="43"/>
      <c r="BJ51" s="39"/>
      <c r="BK51" s="39" t="s">
        <v>72</v>
      </c>
      <c r="BL51" s="39" t="s">
        <v>1</v>
      </c>
      <c r="BM51" s="39" t="s">
        <v>101</v>
      </c>
    </row>
    <row r="52" spans="1:68" s="36" customFormat="1" ht="20.100000000000001" customHeight="1" x14ac:dyDescent="0.25">
      <c r="A52" s="60">
        <v>38</v>
      </c>
      <c r="B52" s="94"/>
      <c r="C52" s="43"/>
      <c r="D52" s="87" t="s">
        <v>89</v>
      </c>
      <c r="E52" s="39" t="s">
        <v>121</v>
      </c>
      <c r="F52" s="39" t="s">
        <v>63</v>
      </c>
      <c r="G52" s="43"/>
      <c r="H52" s="43" t="s">
        <v>108</v>
      </c>
      <c r="I52" s="43" t="s">
        <v>82</v>
      </c>
      <c r="J52" s="43" t="s">
        <v>99</v>
      </c>
      <c r="K52" s="43" t="s">
        <v>99</v>
      </c>
      <c r="L52" s="43" t="s">
        <v>250</v>
      </c>
      <c r="M52" s="43" t="s">
        <v>196</v>
      </c>
      <c r="N52" s="43"/>
      <c r="O52" s="43"/>
      <c r="P52" s="89" t="s">
        <v>220</v>
      </c>
      <c r="Q52" s="43"/>
      <c r="R52" s="43" t="s">
        <v>68</v>
      </c>
      <c r="S52" s="71">
        <v>2.4900000000000002</v>
      </c>
      <c r="T52" s="39" t="s">
        <v>69</v>
      </c>
      <c r="U52" s="39"/>
      <c r="V52" s="99">
        <v>42</v>
      </c>
      <c r="W52" s="99">
        <v>25.5</v>
      </c>
      <c r="X52" s="99">
        <v>40.5</v>
      </c>
      <c r="Y52" s="99">
        <v>27</v>
      </c>
      <c r="Z52" s="99">
        <v>14</v>
      </c>
      <c r="AA52" s="99">
        <v>4</v>
      </c>
      <c r="AB52" s="62">
        <v>8</v>
      </c>
      <c r="AC52" s="63">
        <v>1</v>
      </c>
      <c r="AD52" s="47">
        <f t="shared" si="0"/>
        <v>1.5120000000000001E-3</v>
      </c>
      <c r="AE52" s="62">
        <v>63</v>
      </c>
      <c r="AF52" s="48">
        <f t="shared" si="17"/>
        <v>41666.666666666664</v>
      </c>
      <c r="AG52" s="43">
        <v>3000</v>
      </c>
      <c r="AH52" s="57">
        <f t="shared" si="18"/>
        <v>7.2000000000000008E-2</v>
      </c>
      <c r="AI52" s="100" t="s">
        <v>127</v>
      </c>
      <c r="AJ52" s="64">
        <f t="shared" si="33"/>
        <v>0.184</v>
      </c>
      <c r="AK52" s="57">
        <f t="shared" si="3"/>
        <v>0.45816000000000001</v>
      </c>
      <c r="AL52" s="57">
        <f t="shared" si="4"/>
        <v>3.0201600000000002</v>
      </c>
      <c r="AM52" s="64">
        <v>0.01</v>
      </c>
      <c r="AN52" s="57">
        <f t="shared" si="19"/>
        <v>4.4999999999999998E-2</v>
      </c>
      <c r="AO52" s="64">
        <v>0.05</v>
      </c>
      <c r="AP52" s="57">
        <f t="shared" si="20"/>
        <v>0.22500000000000001</v>
      </c>
      <c r="AQ52" s="57"/>
      <c r="AR52" s="64">
        <v>0</v>
      </c>
      <c r="AS52" s="57">
        <f t="shared" si="21"/>
        <v>0</v>
      </c>
      <c r="AT52" s="57">
        <f t="shared" si="22"/>
        <v>0.27</v>
      </c>
      <c r="AU52" s="57">
        <f t="shared" si="23"/>
        <v>3.2901600000000002</v>
      </c>
      <c r="AV52" s="65">
        <f t="shared" si="24"/>
        <v>0.26885333333333328</v>
      </c>
      <c r="AW52" s="71">
        <v>4.5</v>
      </c>
      <c r="AX52" s="57"/>
      <c r="AY52" s="66" t="str">
        <f t="shared" si="32"/>
        <v/>
      </c>
      <c r="AZ52" s="57"/>
      <c r="BA52" s="71"/>
      <c r="BB52" s="79"/>
      <c r="BC52" s="71">
        <v>4.5</v>
      </c>
      <c r="BD52" s="85">
        <v>400</v>
      </c>
      <c r="BE52" s="50">
        <f t="shared" si="30"/>
        <v>1316.0640000000001</v>
      </c>
      <c r="BF52" s="57">
        <f t="shared" si="31"/>
        <v>1800</v>
      </c>
      <c r="BG52" s="57"/>
      <c r="BH52" s="45"/>
      <c r="BI52" s="43"/>
      <c r="BJ52" s="39"/>
      <c r="BK52" s="39" t="s">
        <v>72</v>
      </c>
      <c r="BL52" s="39" t="s">
        <v>1</v>
      </c>
      <c r="BM52" s="39" t="s">
        <v>101</v>
      </c>
    </row>
    <row r="53" spans="1:68" s="36" customFormat="1" ht="20.100000000000001" customHeight="1" x14ac:dyDescent="0.25">
      <c r="A53" s="60">
        <v>39</v>
      </c>
      <c r="B53" s="95"/>
      <c r="C53" s="43"/>
      <c r="D53" s="87" t="s">
        <v>89</v>
      </c>
      <c r="E53" s="39" t="s">
        <v>121</v>
      </c>
      <c r="F53" s="39" t="s">
        <v>63</v>
      </c>
      <c r="G53" s="43"/>
      <c r="H53" s="43" t="s">
        <v>221</v>
      </c>
      <c r="I53" s="43" t="s">
        <v>222</v>
      </c>
      <c r="J53" s="43" t="s">
        <v>99</v>
      </c>
      <c r="K53" s="43" t="s">
        <v>99</v>
      </c>
      <c r="L53" s="43" t="s">
        <v>251</v>
      </c>
      <c r="M53" s="43" t="s">
        <v>196</v>
      </c>
      <c r="N53" s="43"/>
      <c r="O53" s="43"/>
      <c r="P53" s="89" t="s">
        <v>223</v>
      </c>
      <c r="Q53" s="43"/>
      <c r="R53" s="43" t="s">
        <v>68</v>
      </c>
      <c r="S53" s="71">
        <v>1.82</v>
      </c>
      <c r="T53" s="39" t="s">
        <v>69</v>
      </c>
      <c r="U53" s="39"/>
      <c r="V53" s="99">
        <v>42</v>
      </c>
      <c r="W53" s="99">
        <v>25.5</v>
      </c>
      <c r="X53" s="99">
        <v>40.5</v>
      </c>
      <c r="Y53" s="99">
        <v>10</v>
      </c>
      <c r="Z53" s="99">
        <v>8</v>
      </c>
      <c r="AA53" s="99">
        <v>18.8</v>
      </c>
      <c r="AB53" s="62">
        <v>8</v>
      </c>
      <c r="AC53" s="63">
        <v>1</v>
      </c>
      <c r="AD53" s="47">
        <f t="shared" si="0"/>
        <v>1.5039999999999999E-3</v>
      </c>
      <c r="AE53" s="62">
        <v>63</v>
      </c>
      <c r="AF53" s="48">
        <f t="shared" si="17"/>
        <v>41888.29787234043</v>
      </c>
      <c r="AG53" s="43">
        <v>3000</v>
      </c>
      <c r="AH53" s="57">
        <f t="shared" si="18"/>
        <v>7.161904761904761E-2</v>
      </c>
      <c r="AI53" s="100" t="s">
        <v>127</v>
      </c>
      <c r="AJ53" s="64">
        <f t="shared" si="33"/>
        <v>0.184</v>
      </c>
      <c r="AK53" s="57">
        <f t="shared" si="3"/>
        <v>0.33488000000000001</v>
      </c>
      <c r="AL53" s="57">
        <f t="shared" si="4"/>
        <v>2.2264990476190478</v>
      </c>
      <c r="AM53" s="64">
        <v>0.01</v>
      </c>
      <c r="AN53" s="57">
        <f t="shared" si="19"/>
        <v>3.5000000000000003E-2</v>
      </c>
      <c r="AO53" s="64">
        <v>0.05</v>
      </c>
      <c r="AP53" s="57">
        <f t="shared" si="20"/>
        <v>0.17500000000000002</v>
      </c>
      <c r="AQ53" s="57"/>
      <c r="AR53" s="64">
        <v>0</v>
      </c>
      <c r="AS53" s="57">
        <f t="shared" si="21"/>
        <v>0</v>
      </c>
      <c r="AT53" s="57">
        <f t="shared" si="22"/>
        <v>0.21000000000000002</v>
      </c>
      <c r="AU53" s="57">
        <f t="shared" si="23"/>
        <v>2.4364990476190478</v>
      </c>
      <c r="AV53" s="65">
        <f t="shared" si="24"/>
        <v>0.30385741496598634</v>
      </c>
      <c r="AW53" s="71">
        <v>3.5</v>
      </c>
      <c r="AX53" s="57"/>
      <c r="AY53" s="66" t="str">
        <f t="shared" si="32"/>
        <v/>
      </c>
      <c r="AZ53" s="57"/>
      <c r="BA53" s="71"/>
      <c r="BB53" s="79"/>
      <c r="BC53" s="71">
        <v>3.5</v>
      </c>
      <c r="BD53" s="85">
        <v>400</v>
      </c>
      <c r="BE53" s="50">
        <f t="shared" si="30"/>
        <v>974.59961904761917</v>
      </c>
      <c r="BF53" s="57">
        <f t="shared" si="31"/>
        <v>1400</v>
      </c>
      <c r="BG53" s="57"/>
      <c r="BH53" s="45"/>
      <c r="BI53" s="43"/>
      <c r="BJ53" s="39"/>
      <c r="BK53" s="39" t="s">
        <v>72</v>
      </c>
      <c r="BL53" s="39" t="s">
        <v>1</v>
      </c>
      <c r="BM53" s="39" t="s">
        <v>101</v>
      </c>
    </row>
    <row r="54" spans="1:68" s="36" customFormat="1" ht="20.100000000000001" customHeight="1" x14ac:dyDescent="0.25">
      <c r="A54" s="60">
        <v>46</v>
      </c>
      <c r="B54" s="93"/>
      <c r="C54" s="43"/>
      <c r="D54" s="87" t="s">
        <v>224</v>
      </c>
      <c r="E54" s="39"/>
      <c r="F54" s="39" t="s">
        <v>63</v>
      </c>
      <c r="G54" s="43"/>
      <c r="H54" s="43" t="s">
        <v>225</v>
      </c>
      <c r="I54" s="43" t="s">
        <v>92</v>
      </c>
      <c r="J54" s="43" t="s">
        <v>93</v>
      </c>
      <c r="K54" s="43" t="s">
        <v>93</v>
      </c>
      <c r="L54" s="43" t="s">
        <v>252</v>
      </c>
      <c r="M54" s="43" t="s">
        <v>196</v>
      </c>
      <c r="N54" s="43"/>
      <c r="O54" s="43"/>
      <c r="P54" s="101" t="s">
        <v>226</v>
      </c>
      <c r="Q54" s="43"/>
      <c r="R54" s="43" t="s">
        <v>68</v>
      </c>
      <c r="S54" s="71">
        <v>1.75</v>
      </c>
      <c r="T54" s="39" t="s">
        <v>69</v>
      </c>
      <c r="U54" s="39" t="s">
        <v>116</v>
      </c>
      <c r="V54" s="99">
        <v>32.5</v>
      </c>
      <c r="W54" s="99">
        <v>24</v>
      </c>
      <c r="X54" s="99">
        <v>37.5</v>
      </c>
      <c r="Y54" s="99">
        <v>19.3</v>
      </c>
      <c r="Z54" s="99">
        <v>11.1</v>
      </c>
      <c r="AA54" s="99">
        <v>23.5</v>
      </c>
      <c r="AB54" s="62">
        <v>8</v>
      </c>
      <c r="AC54" s="63">
        <v>2</v>
      </c>
      <c r="AD54" s="47">
        <f t="shared" si="0"/>
        <v>5.0344049999999996E-3</v>
      </c>
      <c r="AE54" s="62">
        <v>63</v>
      </c>
      <c r="AF54" s="48">
        <f t="shared" si="17"/>
        <v>25027.783819537763</v>
      </c>
      <c r="AG54" s="43">
        <v>3000</v>
      </c>
      <c r="AH54" s="57">
        <f t="shared" si="18"/>
        <v>0.1198667857142857</v>
      </c>
      <c r="AI54" s="43" t="s">
        <v>71</v>
      </c>
      <c r="AJ54" s="64">
        <v>0.16800000000000001</v>
      </c>
      <c r="AK54" s="57">
        <f t="shared" si="3"/>
        <v>0.29400000000000004</v>
      </c>
      <c r="AL54" s="57">
        <f t="shared" si="4"/>
        <v>2.1638667857142857</v>
      </c>
      <c r="AM54" s="64">
        <v>0.01</v>
      </c>
      <c r="AN54" s="57">
        <f t="shared" si="19"/>
        <v>3.3500000000000002E-2</v>
      </c>
      <c r="AO54" s="64">
        <v>0</v>
      </c>
      <c r="AP54" s="57">
        <f t="shared" si="20"/>
        <v>0</v>
      </c>
      <c r="AQ54" s="57"/>
      <c r="AR54" s="64">
        <v>0</v>
      </c>
      <c r="AS54" s="57">
        <f t="shared" si="21"/>
        <v>0</v>
      </c>
      <c r="AT54" s="57">
        <f t="shared" si="22"/>
        <v>3.3500000000000002E-2</v>
      </c>
      <c r="AU54" s="57">
        <f t="shared" si="23"/>
        <v>2.1973667857142858</v>
      </c>
      <c r="AV54" s="65">
        <f t="shared" si="24"/>
        <v>0.34406961620469084</v>
      </c>
      <c r="AW54" s="71">
        <v>3.35</v>
      </c>
      <c r="AX54" s="57"/>
      <c r="AY54" s="66" t="str">
        <f t="shared" si="32"/>
        <v/>
      </c>
      <c r="AZ54" s="57"/>
      <c r="BA54" s="71"/>
      <c r="BB54" s="79"/>
      <c r="BC54" s="71">
        <v>3.35</v>
      </c>
      <c r="BD54" s="85">
        <v>1000</v>
      </c>
      <c r="BE54" s="50">
        <f t="shared" si="30"/>
        <v>2197.3667857142859</v>
      </c>
      <c r="BF54" s="57">
        <f t="shared" si="31"/>
        <v>3350</v>
      </c>
      <c r="BG54" s="57"/>
      <c r="BH54" s="45"/>
      <c r="BI54" s="43"/>
      <c r="BJ54" s="39"/>
      <c r="BK54" s="39" t="s">
        <v>72</v>
      </c>
      <c r="BL54" s="39" t="s">
        <v>1</v>
      </c>
      <c r="BM54" s="39" t="s">
        <v>96</v>
      </c>
      <c r="BN54" s="102" t="s">
        <v>98</v>
      </c>
      <c r="BO54" s="36">
        <v>3.5</v>
      </c>
      <c r="BP54" s="102">
        <f>BO54*0.95</f>
        <v>3.3249999999999997</v>
      </c>
    </row>
    <row r="55" spans="1:68" s="36" customFormat="1" ht="20.100000000000001" customHeight="1" x14ac:dyDescent="0.25">
      <c r="A55" s="60">
        <v>47</v>
      </c>
      <c r="B55" s="94"/>
      <c r="C55" s="43"/>
      <c r="D55" s="87" t="s">
        <v>224</v>
      </c>
      <c r="E55" s="39"/>
      <c r="F55" s="39" t="s">
        <v>63</v>
      </c>
      <c r="G55" s="43"/>
      <c r="H55" s="43" t="s">
        <v>74</v>
      </c>
      <c r="I55" s="43" t="s">
        <v>75</v>
      </c>
      <c r="J55" s="43" t="s">
        <v>93</v>
      </c>
      <c r="K55" s="43" t="s">
        <v>93</v>
      </c>
      <c r="L55" s="43" t="s">
        <v>253</v>
      </c>
      <c r="M55" s="43" t="s">
        <v>196</v>
      </c>
      <c r="N55" s="43"/>
      <c r="O55" s="43"/>
      <c r="P55" s="101" t="s">
        <v>227</v>
      </c>
      <c r="Q55" s="43"/>
      <c r="R55" s="43" t="s">
        <v>68</v>
      </c>
      <c r="S55" s="71">
        <v>1.51</v>
      </c>
      <c r="T55" s="39" t="s">
        <v>69</v>
      </c>
      <c r="U55" s="39"/>
      <c r="V55" s="99">
        <v>32.5</v>
      </c>
      <c r="W55" s="99">
        <v>24</v>
      </c>
      <c r="X55" s="99">
        <v>37.5</v>
      </c>
      <c r="Y55" s="99">
        <v>12.9</v>
      </c>
      <c r="Z55" s="99">
        <v>8.6999999999999993</v>
      </c>
      <c r="AA55" s="99">
        <v>13</v>
      </c>
      <c r="AB55" s="62">
        <v>8</v>
      </c>
      <c r="AC55" s="63">
        <v>1</v>
      </c>
      <c r="AD55" s="47">
        <f t="shared" si="0"/>
        <v>1.4589899999999999E-3</v>
      </c>
      <c r="AE55" s="62">
        <v>63</v>
      </c>
      <c r="AF55" s="48">
        <f t="shared" si="17"/>
        <v>43180.556412312631</v>
      </c>
      <c r="AG55" s="43">
        <v>3000</v>
      </c>
      <c r="AH55" s="57">
        <f t="shared" si="18"/>
        <v>6.947571428571428E-2</v>
      </c>
      <c r="AI55" s="43" t="s">
        <v>76</v>
      </c>
      <c r="AJ55" s="64">
        <v>0.21</v>
      </c>
      <c r="AK55" s="57">
        <f t="shared" si="3"/>
        <v>0.31709999999999999</v>
      </c>
      <c r="AL55" s="57">
        <f t="shared" si="4"/>
        <v>1.8965757142857143</v>
      </c>
      <c r="AM55" s="64">
        <v>0.01</v>
      </c>
      <c r="AN55" s="57">
        <f t="shared" si="19"/>
        <v>2.7000000000000003E-2</v>
      </c>
      <c r="AO55" s="64">
        <v>0</v>
      </c>
      <c r="AP55" s="57">
        <f t="shared" si="20"/>
        <v>0</v>
      </c>
      <c r="AQ55" s="57"/>
      <c r="AR55" s="64">
        <v>0</v>
      </c>
      <c r="AS55" s="57">
        <f t="shared" si="21"/>
        <v>0</v>
      </c>
      <c r="AT55" s="57">
        <f t="shared" si="22"/>
        <v>2.7000000000000003E-2</v>
      </c>
      <c r="AU55" s="57">
        <f t="shared" si="23"/>
        <v>1.9235757142857142</v>
      </c>
      <c r="AV55" s="65">
        <f t="shared" si="24"/>
        <v>0.28756455026455036</v>
      </c>
      <c r="AW55" s="71">
        <v>2.7</v>
      </c>
      <c r="AX55" s="57"/>
      <c r="AY55" s="66" t="str">
        <f t="shared" si="32"/>
        <v/>
      </c>
      <c r="AZ55" s="57"/>
      <c r="BA55" s="71"/>
      <c r="BB55" s="79"/>
      <c r="BC55" s="71">
        <v>2.7</v>
      </c>
      <c r="BD55" s="85">
        <v>500</v>
      </c>
      <c r="BE55" s="50">
        <f t="shared" si="30"/>
        <v>961.78785714285709</v>
      </c>
      <c r="BF55" s="57">
        <f t="shared" si="31"/>
        <v>1350</v>
      </c>
      <c r="BG55" s="57"/>
      <c r="BH55" s="45"/>
      <c r="BI55" s="43"/>
      <c r="BJ55" s="39"/>
      <c r="BK55" s="39" t="s">
        <v>72</v>
      </c>
      <c r="BL55" s="39" t="s">
        <v>1</v>
      </c>
      <c r="BM55" s="39" t="s">
        <v>96</v>
      </c>
      <c r="BN55" s="102" t="s">
        <v>103</v>
      </c>
      <c r="BO55" s="36">
        <v>2.85</v>
      </c>
      <c r="BP55" s="102">
        <f t="shared" ref="BP55:BP59" si="34">BO55*0.95</f>
        <v>2.7075</v>
      </c>
    </row>
    <row r="56" spans="1:68" s="36" customFormat="1" ht="20.100000000000001" customHeight="1" x14ac:dyDescent="0.25">
      <c r="A56" s="60">
        <v>48</v>
      </c>
      <c r="B56" s="94"/>
      <c r="C56" s="43"/>
      <c r="D56" s="87" t="s">
        <v>224</v>
      </c>
      <c r="E56" s="39"/>
      <c r="F56" s="39" t="s">
        <v>63</v>
      </c>
      <c r="G56" s="43"/>
      <c r="H56" s="43" t="s">
        <v>77</v>
      </c>
      <c r="I56" s="43" t="s">
        <v>78</v>
      </c>
      <c r="J56" s="43" t="s">
        <v>93</v>
      </c>
      <c r="K56" s="43" t="s">
        <v>93</v>
      </c>
      <c r="L56" s="43" t="s">
        <v>254</v>
      </c>
      <c r="M56" s="43" t="s">
        <v>196</v>
      </c>
      <c r="N56" s="43"/>
      <c r="O56" s="43"/>
      <c r="P56" s="101" t="s">
        <v>228</v>
      </c>
      <c r="Q56" s="43"/>
      <c r="R56" s="43" t="s">
        <v>68</v>
      </c>
      <c r="S56" s="71">
        <v>1.51</v>
      </c>
      <c r="T56" s="39" t="s">
        <v>69</v>
      </c>
      <c r="U56" s="39"/>
      <c r="V56" s="99">
        <v>32.5</v>
      </c>
      <c r="W56" s="99">
        <v>24</v>
      </c>
      <c r="X56" s="99">
        <v>37.5</v>
      </c>
      <c r="Y56" s="99">
        <v>9.4</v>
      </c>
      <c r="Z56" s="99">
        <v>9.4</v>
      </c>
      <c r="AA56" s="99">
        <v>13</v>
      </c>
      <c r="AB56" s="62">
        <v>8</v>
      </c>
      <c r="AC56" s="63">
        <v>1</v>
      </c>
      <c r="AD56" s="47">
        <f t="shared" si="0"/>
        <v>1.1486800000000002E-3</v>
      </c>
      <c r="AE56" s="62">
        <v>63</v>
      </c>
      <c r="AF56" s="48">
        <f t="shared" si="17"/>
        <v>54845.561862311515</v>
      </c>
      <c r="AG56" s="43">
        <v>3000</v>
      </c>
      <c r="AH56" s="57">
        <f t="shared" si="18"/>
        <v>5.4699047619047626E-2</v>
      </c>
      <c r="AI56" s="43" t="s">
        <v>76</v>
      </c>
      <c r="AJ56" s="64">
        <v>0.21</v>
      </c>
      <c r="AK56" s="57">
        <f t="shared" si="3"/>
        <v>0.31709999999999999</v>
      </c>
      <c r="AL56" s="57">
        <f t="shared" si="4"/>
        <v>1.8817990476190476</v>
      </c>
      <c r="AM56" s="64">
        <v>0.01</v>
      </c>
      <c r="AN56" s="57">
        <f t="shared" si="19"/>
        <v>2.7000000000000003E-2</v>
      </c>
      <c r="AO56" s="64">
        <v>0</v>
      </c>
      <c r="AP56" s="57">
        <f t="shared" si="20"/>
        <v>0</v>
      </c>
      <c r="AQ56" s="57"/>
      <c r="AR56" s="64">
        <v>0</v>
      </c>
      <c r="AS56" s="57">
        <f t="shared" si="21"/>
        <v>0</v>
      </c>
      <c r="AT56" s="57">
        <f t="shared" si="22"/>
        <v>2.7000000000000003E-2</v>
      </c>
      <c r="AU56" s="57">
        <f t="shared" si="23"/>
        <v>1.9087990476190475</v>
      </c>
      <c r="AV56" s="65">
        <f t="shared" si="24"/>
        <v>0.29303738977072319</v>
      </c>
      <c r="AW56" s="71">
        <v>2.7</v>
      </c>
      <c r="AX56" s="57"/>
      <c r="AY56" s="66" t="str">
        <f t="shared" si="32"/>
        <v/>
      </c>
      <c r="AZ56" s="57"/>
      <c r="BA56" s="71"/>
      <c r="BB56" s="79"/>
      <c r="BC56" s="71">
        <v>2.7</v>
      </c>
      <c r="BD56" s="85">
        <v>500</v>
      </c>
      <c r="BE56" s="50">
        <f t="shared" si="30"/>
        <v>954.39952380952377</v>
      </c>
      <c r="BF56" s="57">
        <f t="shared" si="31"/>
        <v>1350</v>
      </c>
      <c r="BG56" s="57"/>
      <c r="BH56" s="45"/>
      <c r="BI56" s="43"/>
      <c r="BJ56" s="39"/>
      <c r="BK56" s="39" t="s">
        <v>72</v>
      </c>
      <c r="BL56" s="39" t="s">
        <v>1</v>
      </c>
      <c r="BM56" s="39" t="s">
        <v>96</v>
      </c>
      <c r="BN56" s="102" t="s">
        <v>124</v>
      </c>
      <c r="BO56" s="36">
        <v>2.85</v>
      </c>
      <c r="BP56" s="102">
        <f t="shared" si="34"/>
        <v>2.7075</v>
      </c>
    </row>
    <row r="57" spans="1:68" s="36" customFormat="1" ht="20.100000000000001" customHeight="1" x14ac:dyDescent="0.25">
      <c r="A57" s="60">
        <v>49</v>
      </c>
      <c r="B57" s="94"/>
      <c r="C57" s="43"/>
      <c r="D57" s="87" t="s">
        <v>224</v>
      </c>
      <c r="E57" s="39"/>
      <c r="F57" s="39" t="s">
        <v>63</v>
      </c>
      <c r="G57" s="43"/>
      <c r="H57" s="43" t="s">
        <v>79</v>
      </c>
      <c r="I57" s="43" t="s">
        <v>80</v>
      </c>
      <c r="J57" s="43" t="s">
        <v>93</v>
      </c>
      <c r="K57" s="43" t="s">
        <v>93</v>
      </c>
      <c r="L57" s="43" t="s">
        <v>255</v>
      </c>
      <c r="M57" s="43" t="s">
        <v>196</v>
      </c>
      <c r="N57" s="43"/>
      <c r="O57" s="43"/>
      <c r="P57" s="101" t="s">
        <v>229</v>
      </c>
      <c r="Q57" s="43"/>
      <c r="R57" s="43" t="s">
        <v>68</v>
      </c>
      <c r="S57" s="71">
        <v>1.46</v>
      </c>
      <c r="T57" s="39" t="s">
        <v>69</v>
      </c>
      <c r="U57" s="39"/>
      <c r="V57" s="99">
        <v>32.5</v>
      </c>
      <c r="W57" s="99">
        <v>24</v>
      </c>
      <c r="X57" s="99">
        <v>37.5</v>
      </c>
      <c r="Y57" s="99">
        <v>15.7</v>
      </c>
      <c r="Z57" s="99">
        <v>4.5</v>
      </c>
      <c r="AA57" s="99">
        <v>11.9</v>
      </c>
      <c r="AB57" s="62">
        <v>8</v>
      </c>
      <c r="AC57" s="63">
        <v>1</v>
      </c>
      <c r="AD57" s="47">
        <f t="shared" si="0"/>
        <v>8.407349999999999E-4</v>
      </c>
      <c r="AE57" s="62">
        <v>63</v>
      </c>
      <c r="AF57" s="48">
        <f t="shared" si="17"/>
        <v>74934.432371674789</v>
      </c>
      <c r="AG57" s="43">
        <v>3000</v>
      </c>
      <c r="AH57" s="57">
        <f t="shared" si="18"/>
        <v>4.0034999999999994E-2</v>
      </c>
      <c r="AI57" s="43" t="s">
        <v>76</v>
      </c>
      <c r="AJ57" s="64">
        <v>0.21</v>
      </c>
      <c r="AK57" s="57">
        <f t="shared" si="3"/>
        <v>0.30659999999999998</v>
      </c>
      <c r="AL57" s="57">
        <f t="shared" si="4"/>
        <v>1.806635</v>
      </c>
      <c r="AM57" s="64">
        <v>0.01</v>
      </c>
      <c r="AN57" s="57">
        <f t="shared" si="19"/>
        <v>2.7000000000000003E-2</v>
      </c>
      <c r="AO57" s="64">
        <v>0</v>
      </c>
      <c r="AP57" s="57">
        <f t="shared" si="20"/>
        <v>0</v>
      </c>
      <c r="AQ57" s="57"/>
      <c r="AR57" s="64">
        <v>0</v>
      </c>
      <c r="AS57" s="57">
        <f t="shared" si="21"/>
        <v>0</v>
      </c>
      <c r="AT57" s="57">
        <f t="shared" si="22"/>
        <v>2.7000000000000003E-2</v>
      </c>
      <c r="AU57" s="57">
        <f t="shared" si="23"/>
        <v>1.8336349999999999</v>
      </c>
      <c r="AV57" s="65">
        <f t="shared" si="24"/>
        <v>0.32087592592592601</v>
      </c>
      <c r="AW57" s="71">
        <v>2.7</v>
      </c>
      <c r="AX57" s="57"/>
      <c r="AY57" s="66" t="str">
        <f t="shared" si="32"/>
        <v/>
      </c>
      <c r="AZ57" s="57"/>
      <c r="BA57" s="71"/>
      <c r="BB57" s="79"/>
      <c r="BC57" s="71">
        <v>2.7</v>
      </c>
      <c r="BD57" s="85">
        <v>500</v>
      </c>
      <c r="BE57" s="50">
        <f t="shared" si="30"/>
        <v>916.8175</v>
      </c>
      <c r="BF57" s="57">
        <f t="shared" si="31"/>
        <v>1350</v>
      </c>
      <c r="BG57" s="57"/>
      <c r="BH57" s="45"/>
      <c r="BI57" s="43"/>
      <c r="BJ57" s="39"/>
      <c r="BK57" s="39" t="s">
        <v>72</v>
      </c>
      <c r="BL57" s="39" t="s">
        <v>1</v>
      </c>
      <c r="BM57" s="39" t="s">
        <v>96</v>
      </c>
      <c r="BN57" s="102" t="s">
        <v>107</v>
      </c>
      <c r="BO57" s="36">
        <v>2.85</v>
      </c>
      <c r="BP57" s="102">
        <f t="shared" si="34"/>
        <v>2.7075</v>
      </c>
    </row>
    <row r="58" spans="1:68" s="36" customFormat="1" ht="20.100000000000001" customHeight="1" x14ac:dyDescent="0.25">
      <c r="A58" s="60">
        <v>50</v>
      </c>
      <c r="B58" s="94"/>
      <c r="C58" s="43"/>
      <c r="D58" s="87" t="s">
        <v>224</v>
      </c>
      <c r="E58" s="39"/>
      <c r="F58" s="39" t="s">
        <v>63</v>
      </c>
      <c r="G58" s="43"/>
      <c r="H58" s="43" t="s">
        <v>83</v>
      </c>
      <c r="I58" s="43" t="s">
        <v>84</v>
      </c>
      <c r="J58" s="43" t="s">
        <v>93</v>
      </c>
      <c r="K58" s="43" t="s">
        <v>93</v>
      </c>
      <c r="L58" s="43" t="s">
        <v>256</v>
      </c>
      <c r="M58" s="43" t="s">
        <v>196</v>
      </c>
      <c r="N58" s="43"/>
      <c r="O58" s="43"/>
      <c r="P58" s="101" t="s">
        <v>230</v>
      </c>
      <c r="Q58" s="43"/>
      <c r="R58" s="43" t="s">
        <v>68</v>
      </c>
      <c r="S58" s="71">
        <v>2.42</v>
      </c>
      <c r="T58" s="39" t="s">
        <v>69</v>
      </c>
      <c r="U58" s="39"/>
      <c r="V58" s="99">
        <v>32.5</v>
      </c>
      <c r="W58" s="99">
        <v>24</v>
      </c>
      <c r="X58" s="99">
        <v>37.5</v>
      </c>
      <c r="Y58" s="99">
        <v>12.2</v>
      </c>
      <c r="Z58" s="99">
        <v>12.2</v>
      </c>
      <c r="AA58" s="99">
        <v>13.7</v>
      </c>
      <c r="AB58" s="62">
        <v>8</v>
      </c>
      <c r="AC58" s="63">
        <v>1</v>
      </c>
      <c r="AD58" s="47">
        <f t="shared" si="0"/>
        <v>2.0391079999999995E-3</v>
      </c>
      <c r="AE58" s="62">
        <v>63</v>
      </c>
      <c r="AF58" s="48">
        <f t="shared" si="17"/>
        <v>30895.862308421139</v>
      </c>
      <c r="AG58" s="43">
        <v>3000</v>
      </c>
      <c r="AH58" s="57">
        <f t="shared" si="18"/>
        <v>9.7100380952380938E-2</v>
      </c>
      <c r="AI58" s="43" t="s">
        <v>76</v>
      </c>
      <c r="AJ58" s="64">
        <v>0.21</v>
      </c>
      <c r="AK58" s="57">
        <f t="shared" si="3"/>
        <v>0.50819999999999999</v>
      </c>
      <c r="AL58" s="57">
        <f t="shared" si="4"/>
        <v>3.0253003809523809</v>
      </c>
      <c r="AM58" s="64">
        <v>0.01</v>
      </c>
      <c r="AN58" s="57">
        <f t="shared" si="19"/>
        <v>4.2999999999999997E-2</v>
      </c>
      <c r="AO58" s="64">
        <v>0</v>
      </c>
      <c r="AP58" s="57">
        <f t="shared" si="20"/>
        <v>0</v>
      </c>
      <c r="AQ58" s="57"/>
      <c r="AR58" s="64">
        <v>0</v>
      </c>
      <c r="AS58" s="57">
        <f t="shared" si="21"/>
        <v>0</v>
      </c>
      <c r="AT58" s="57">
        <f t="shared" si="22"/>
        <v>4.2999999999999997E-2</v>
      </c>
      <c r="AU58" s="57">
        <f t="shared" si="23"/>
        <v>3.068300380952381</v>
      </c>
      <c r="AV58" s="65">
        <f t="shared" si="24"/>
        <v>0.2864417718715393</v>
      </c>
      <c r="AW58" s="71">
        <v>4.3</v>
      </c>
      <c r="AX58" s="57"/>
      <c r="AY58" s="66" t="str">
        <f t="shared" si="32"/>
        <v/>
      </c>
      <c r="AZ58" s="57"/>
      <c r="BA58" s="71"/>
      <c r="BB58" s="79"/>
      <c r="BC58" s="71">
        <v>4.3</v>
      </c>
      <c r="BD58" s="85">
        <v>500</v>
      </c>
      <c r="BE58" s="50">
        <f t="shared" si="30"/>
        <v>1534.1501904761906</v>
      </c>
      <c r="BF58" s="57">
        <f t="shared" si="31"/>
        <v>2150</v>
      </c>
      <c r="BG58" s="57"/>
      <c r="BH58" s="45"/>
      <c r="BI58" s="43"/>
      <c r="BJ58" s="39"/>
      <c r="BK58" s="39" t="s">
        <v>72</v>
      </c>
      <c r="BL58" s="39" t="s">
        <v>1</v>
      </c>
      <c r="BM58" s="39" t="s">
        <v>96</v>
      </c>
      <c r="BN58" s="102" t="s">
        <v>125</v>
      </c>
      <c r="BO58" s="36">
        <v>4.5</v>
      </c>
      <c r="BP58" s="102">
        <f t="shared" si="34"/>
        <v>4.2749999999999995</v>
      </c>
    </row>
    <row r="59" spans="1:68" s="36" customFormat="1" ht="20.100000000000001" customHeight="1" x14ac:dyDescent="0.25">
      <c r="A59" s="39">
        <v>51</v>
      </c>
      <c r="B59" s="94"/>
      <c r="C59" s="39"/>
      <c r="D59" s="87" t="s">
        <v>224</v>
      </c>
      <c r="E59" s="39"/>
      <c r="F59" s="39" t="s">
        <v>63</v>
      </c>
      <c r="G59" s="39"/>
      <c r="H59" s="39" t="s">
        <v>81</v>
      </c>
      <c r="I59" s="39" t="s">
        <v>82</v>
      </c>
      <c r="J59" s="39" t="s">
        <v>93</v>
      </c>
      <c r="K59" s="39" t="s">
        <v>93</v>
      </c>
      <c r="L59" s="39" t="s">
        <v>184</v>
      </c>
      <c r="M59" s="43" t="s">
        <v>196</v>
      </c>
      <c r="N59" s="39"/>
      <c r="O59" s="39"/>
      <c r="P59" s="101" t="s">
        <v>231</v>
      </c>
      <c r="Q59" s="39"/>
      <c r="R59" s="39" t="s">
        <v>68</v>
      </c>
      <c r="S59" s="70">
        <v>2.3199999999999998</v>
      </c>
      <c r="T59" s="39" t="s">
        <v>69</v>
      </c>
      <c r="U59" s="39"/>
      <c r="V59" s="99">
        <v>32.5</v>
      </c>
      <c r="W59" s="99">
        <v>24</v>
      </c>
      <c r="X59" s="99">
        <v>37.5</v>
      </c>
      <c r="Y59" s="39">
        <v>26.1</v>
      </c>
      <c r="Z59" s="39">
        <v>4.5</v>
      </c>
      <c r="AA59" s="39">
        <v>16</v>
      </c>
      <c r="AB59" s="62">
        <v>8</v>
      </c>
      <c r="AC59" s="39">
        <v>1</v>
      </c>
      <c r="AD59" s="47">
        <f t="shared" si="0"/>
        <v>1.8792000000000001E-3</v>
      </c>
      <c r="AE59" s="39">
        <v>63</v>
      </c>
      <c r="AF59" s="39">
        <f t="shared" si="17"/>
        <v>33524.904214559385</v>
      </c>
      <c r="AG59" s="39">
        <v>3000</v>
      </c>
      <c r="AH59" s="39">
        <f t="shared" si="18"/>
        <v>8.9485714285714293E-2</v>
      </c>
      <c r="AI59" s="39" t="s">
        <v>76</v>
      </c>
      <c r="AJ59" s="103">
        <v>0.21</v>
      </c>
      <c r="AK59" s="39">
        <f t="shared" si="3"/>
        <v>0.48719999999999997</v>
      </c>
      <c r="AL59" s="39">
        <f t="shared" si="4"/>
        <v>2.8966857142857143</v>
      </c>
      <c r="AM59" s="39">
        <v>0.01</v>
      </c>
      <c r="AN59" s="39">
        <f t="shared" si="19"/>
        <v>4.4500000000000005E-2</v>
      </c>
      <c r="AO59" s="39">
        <v>0</v>
      </c>
      <c r="AP59" s="39">
        <f t="shared" si="20"/>
        <v>0</v>
      </c>
      <c r="AQ59" s="39"/>
      <c r="AR59" s="39">
        <v>0</v>
      </c>
      <c r="AS59" s="39">
        <f t="shared" si="21"/>
        <v>0</v>
      </c>
      <c r="AT59" s="39">
        <f t="shared" si="22"/>
        <v>4.4500000000000005E-2</v>
      </c>
      <c r="AU59" s="39">
        <f t="shared" si="23"/>
        <v>2.9411857142857145</v>
      </c>
      <c r="AV59" s="65">
        <f t="shared" si="24"/>
        <v>0.33905939004815405</v>
      </c>
      <c r="AW59" s="70">
        <v>4.45</v>
      </c>
      <c r="AX59" s="57"/>
      <c r="AY59" s="64" t="str">
        <f t="shared" si="32"/>
        <v/>
      </c>
      <c r="AZ59" s="39"/>
      <c r="BA59" s="70"/>
      <c r="BB59" s="78"/>
      <c r="BC59" s="70">
        <v>4.45</v>
      </c>
      <c r="BD59" s="85">
        <v>500</v>
      </c>
      <c r="BE59" s="75">
        <f t="shared" si="30"/>
        <v>1470.5928571428572</v>
      </c>
      <c r="BF59" s="75">
        <f t="shared" si="31"/>
        <v>2225</v>
      </c>
      <c r="BG59" s="39"/>
      <c r="BH59" s="45"/>
      <c r="BI59" s="39"/>
      <c r="BJ59" s="39"/>
      <c r="BK59" s="39" t="s">
        <v>72</v>
      </c>
      <c r="BL59" s="39" t="s">
        <v>1</v>
      </c>
      <c r="BM59" s="39" t="s">
        <v>96</v>
      </c>
      <c r="BN59" s="102" t="s">
        <v>232</v>
      </c>
      <c r="BO59" s="36">
        <v>4.6500000000000004</v>
      </c>
      <c r="BP59" s="102">
        <f t="shared" si="34"/>
        <v>4.4175000000000004</v>
      </c>
    </row>
    <row r="60" spans="1:68" s="36" customFormat="1" ht="20.100000000000001" customHeight="1" x14ac:dyDescent="0.25">
      <c r="A60" s="39">
        <v>64</v>
      </c>
      <c r="B60" s="96"/>
      <c r="C60" s="39"/>
      <c r="D60" s="87" t="s">
        <v>224</v>
      </c>
      <c r="E60" s="39"/>
      <c r="F60" s="39" t="s">
        <v>63</v>
      </c>
      <c r="G60" s="39"/>
      <c r="H60" s="39" t="s">
        <v>233</v>
      </c>
      <c r="I60" s="39" t="s">
        <v>98</v>
      </c>
      <c r="J60" s="39" t="s">
        <v>234</v>
      </c>
      <c r="K60" s="39" t="s">
        <v>234</v>
      </c>
      <c r="L60" s="39" t="s">
        <v>257</v>
      </c>
      <c r="M60" s="39" t="s">
        <v>235</v>
      </c>
      <c r="N60" s="39"/>
      <c r="O60" s="39"/>
      <c r="P60" s="101" t="s">
        <v>236</v>
      </c>
      <c r="Q60" s="39"/>
      <c r="R60" s="39" t="s">
        <v>68</v>
      </c>
      <c r="S60" s="70">
        <v>1.83</v>
      </c>
      <c r="T60" s="39" t="s">
        <v>69</v>
      </c>
      <c r="U60" s="39" t="s">
        <v>116</v>
      </c>
      <c r="V60" s="39">
        <v>33.5</v>
      </c>
      <c r="W60" s="39">
        <v>30</v>
      </c>
      <c r="X60" s="39">
        <v>25.5</v>
      </c>
      <c r="Y60" s="39">
        <v>19.5</v>
      </c>
      <c r="Z60" s="39">
        <v>10</v>
      </c>
      <c r="AA60" s="39">
        <v>22</v>
      </c>
      <c r="AB60" s="62">
        <v>8</v>
      </c>
      <c r="AC60" s="39">
        <v>2</v>
      </c>
      <c r="AD60" s="47">
        <f t="shared" si="0"/>
        <v>4.2900000000000004E-3</v>
      </c>
      <c r="AE60" s="39">
        <v>63</v>
      </c>
      <c r="AF60" s="39">
        <f t="shared" si="17"/>
        <v>29370.629370629369</v>
      </c>
      <c r="AG60" s="39">
        <v>3000</v>
      </c>
      <c r="AH60" s="39">
        <f t="shared" si="18"/>
        <v>0.10214285714285715</v>
      </c>
      <c r="AI60" s="100" t="s">
        <v>71</v>
      </c>
      <c r="AJ60" s="64">
        <f>1.8%+15%</f>
        <v>0.16799999999999998</v>
      </c>
      <c r="AK60" s="39">
        <f t="shared" si="3"/>
        <v>0.30743999999999999</v>
      </c>
      <c r="AL60" s="39">
        <f t="shared" si="4"/>
        <v>2.2395828571428571</v>
      </c>
      <c r="AM60" s="39">
        <v>0.01</v>
      </c>
      <c r="AN60" s="39">
        <f t="shared" si="19"/>
        <v>3.5000000000000003E-2</v>
      </c>
      <c r="AO60" s="104">
        <v>0</v>
      </c>
      <c r="AP60" s="39">
        <f t="shared" si="20"/>
        <v>0</v>
      </c>
      <c r="AQ60" s="39"/>
      <c r="AR60" s="39">
        <v>0</v>
      </c>
      <c r="AS60" s="39">
        <f t="shared" si="21"/>
        <v>0</v>
      </c>
      <c r="AT60" s="39">
        <f t="shared" si="22"/>
        <v>3.5000000000000003E-2</v>
      </c>
      <c r="AU60" s="39">
        <f t="shared" si="23"/>
        <v>2.2745828571428572</v>
      </c>
      <c r="AV60" s="54">
        <f t="shared" si="24"/>
        <v>0.35011918367346934</v>
      </c>
      <c r="AW60" s="70">
        <v>3.5</v>
      </c>
      <c r="AX60" s="39"/>
      <c r="AY60" s="39" t="str">
        <f t="shared" si="32"/>
        <v/>
      </c>
      <c r="AZ60" s="39"/>
      <c r="BA60" s="70"/>
      <c r="BB60" s="78"/>
      <c r="BC60" s="70">
        <v>3.5</v>
      </c>
      <c r="BD60" s="84">
        <v>800</v>
      </c>
      <c r="BE60" s="75">
        <f t="shared" si="30"/>
        <v>1819.6662857142858</v>
      </c>
      <c r="BF60" s="75">
        <f t="shared" si="31"/>
        <v>2800</v>
      </c>
      <c r="BG60" s="39"/>
      <c r="BH60" s="45"/>
      <c r="BI60" s="39"/>
      <c r="BJ60" s="39"/>
      <c r="BK60" s="39" t="s">
        <v>72</v>
      </c>
      <c r="BL60" s="39" t="s">
        <v>1</v>
      </c>
      <c r="BM60" s="39" t="s">
        <v>101</v>
      </c>
    </row>
    <row r="61" spans="1:68" s="36" customFormat="1" ht="20.100000000000001" customHeight="1" x14ac:dyDescent="0.25">
      <c r="A61" s="39">
        <v>65</v>
      </c>
      <c r="B61" s="97"/>
      <c r="C61" s="39"/>
      <c r="D61" s="87" t="s">
        <v>224</v>
      </c>
      <c r="E61" s="39"/>
      <c r="F61" s="39" t="s">
        <v>63</v>
      </c>
      <c r="G61" s="39"/>
      <c r="H61" s="39" t="s">
        <v>102</v>
      </c>
      <c r="I61" s="39" t="s">
        <v>103</v>
      </c>
      <c r="J61" s="39" t="s">
        <v>234</v>
      </c>
      <c r="K61" s="39" t="s">
        <v>234</v>
      </c>
      <c r="L61" s="39" t="s">
        <v>258</v>
      </c>
      <c r="M61" s="39" t="s">
        <v>235</v>
      </c>
      <c r="N61" s="39"/>
      <c r="O61" s="39"/>
      <c r="P61" s="101" t="s">
        <v>237</v>
      </c>
      <c r="Q61" s="39"/>
      <c r="R61" s="39" t="s">
        <v>68</v>
      </c>
      <c r="S61" s="70">
        <v>1.56</v>
      </c>
      <c r="T61" s="39" t="s">
        <v>69</v>
      </c>
      <c r="U61" s="39"/>
      <c r="V61" s="39">
        <v>33.5</v>
      </c>
      <c r="W61" s="39">
        <v>30</v>
      </c>
      <c r="X61" s="39">
        <v>25.5</v>
      </c>
      <c r="Y61" s="39">
        <v>12.5</v>
      </c>
      <c r="Z61" s="39">
        <v>8</v>
      </c>
      <c r="AA61" s="39">
        <v>13</v>
      </c>
      <c r="AB61" s="62">
        <v>8</v>
      </c>
      <c r="AC61" s="39">
        <v>1</v>
      </c>
      <c r="AD61" s="47">
        <f t="shared" si="0"/>
        <v>1.2999999999999999E-3</v>
      </c>
      <c r="AE61" s="39">
        <v>63</v>
      </c>
      <c r="AF61" s="39">
        <f t="shared" si="17"/>
        <v>48461.538461538461</v>
      </c>
      <c r="AG61" s="39">
        <v>3000</v>
      </c>
      <c r="AH61" s="39">
        <f t="shared" si="18"/>
        <v>6.1904761904761907E-2</v>
      </c>
      <c r="AI61" s="100" t="s">
        <v>127</v>
      </c>
      <c r="AJ61" s="64">
        <f>3.4%+15%</f>
        <v>0.184</v>
      </c>
      <c r="AK61" s="39">
        <f t="shared" si="3"/>
        <v>0.28704000000000002</v>
      </c>
      <c r="AL61" s="39">
        <f t="shared" si="4"/>
        <v>1.9089447619047619</v>
      </c>
      <c r="AM61" s="39">
        <v>0.01</v>
      </c>
      <c r="AN61" s="39">
        <f t="shared" si="19"/>
        <v>2.75E-2</v>
      </c>
      <c r="AO61" s="104">
        <v>0</v>
      </c>
      <c r="AP61" s="39">
        <f t="shared" si="20"/>
        <v>0</v>
      </c>
      <c r="AQ61" s="39"/>
      <c r="AR61" s="39">
        <v>0</v>
      </c>
      <c r="AS61" s="39">
        <f t="shared" si="21"/>
        <v>0</v>
      </c>
      <c r="AT61" s="39">
        <f t="shared" si="22"/>
        <v>2.75E-2</v>
      </c>
      <c r="AU61" s="39">
        <f t="shared" si="23"/>
        <v>1.936444761904762</v>
      </c>
      <c r="AV61" s="54">
        <f t="shared" si="24"/>
        <v>0.29583826839826838</v>
      </c>
      <c r="AW61" s="70">
        <v>2.75</v>
      </c>
      <c r="AX61" s="39"/>
      <c r="AY61" s="39" t="str">
        <f t="shared" si="32"/>
        <v/>
      </c>
      <c r="AZ61" s="39"/>
      <c r="BA61" s="70"/>
      <c r="BB61" s="78"/>
      <c r="BC61" s="70">
        <v>2.75</v>
      </c>
      <c r="BD61" s="84">
        <v>400</v>
      </c>
      <c r="BE61" s="75">
        <f t="shared" si="30"/>
        <v>774.57790476190485</v>
      </c>
      <c r="BF61" s="75">
        <f t="shared" si="31"/>
        <v>1100</v>
      </c>
      <c r="BG61" s="39"/>
      <c r="BH61" s="45"/>
      <c r="BI61" s="39"/>
      <c r="BJ61" s="39"/>
      <c r="BK61" s="39" t="s">
        <v>72</v>
      </c>
      <c r="BL61" s="39" t="s">
        <v>1</v>
      </c>
      <c r="BM61" s="39" t="s">
        <v>101</v>
      </c>
    </row>
    <row r="62" spans="1:68" s="36" customFormat="1" ht="20.100000000000001" customHeight="1" x14ac:dyDescent="0.25">
      <c r="A62" s="39">
        <v>66</v>
      </c>
      <c r="B62" s="97"/>
      <c r="C62" s="39"/>
      <c r="D62" s="87" t="s">
        <v>224</v>
      </c>
      <c r="E62" s="39"/>
      <c r="F62" s="39" t="s">
        <v>63</v>
      </c>
      <c r="G62" s="39"/>
      <c r="H62" s="39" t="s">
        <v>104</v>
      </c>
      <c r="I62" s="39" t="s">
        <v>105</v>
      </c>
      <c r="J62" s="39" t="s">
        <v>234</v>
      </c>
      <c r="K62" s="39" t="s">
        <v>234</v>
      </c>
      <c r="L62" s="39" t="s">
        <v>259</v>
      </c>
      <c r="M62" s="39" t="s">
        <v>235</v>
      </c>
      <c r="N62" s="39"/>
      <c r="O62" s="39"/>
      <c r="P62" s="101" t="s">
        <v>238</v>
      </c>
      <c r="Q62" s="39"/>
      <c r="R62" s="39" t="s">
        <v>68</v>
      </c>
      <c r="S62" s="70">
        <v>1.44</v>
      </c>
      <c r="T62" s="39" t="s">
        <v>69</v>
      </c>
      <c r="U62" s="39"/>
      <c r="V62" s="39">
        <v>33.5</v>
      </c>
      <c r="W62" s="39">
        <v>30</v>
      </c>
      <c r="X62" s="39">
        <v>25.5</v>
      </c>
      <c r="Y62" s="39">
        <v>10</v>
      </c>
      <c r="Z62" s="39">
        <v>10</v>
      </c>
      <c r="AA62" s="39">
        <v>13</v>
      </c>
      <c r="AB62" s="62">
        <v>8</v>
      </c>
      <c r="AC62" s="39">
        <v>1</v>
      </c>
      <c r="AD62" s="47">
        <f t="shared" si="0"/>
        <v>1.2999999999999999E-3</v>
      </c>
      <c r="AE62" s="39">
        <v>63</v>
      </c>
      <c r="AF62" s="39">
        <f t="shared" si="17"/>
        <v>48461.538461538461</v>
      </c>
      <c r="AG62" s="39">
        <v>3000</v>
      </c>
      <c r="AH62" s="39">
        <f t="shared" si="18"/>
        <v>6.1904761904761907E-2</v>
      </c>
      <c r="AI62" s="100" t="s">
        <v>127</v>
      </c>
      <c r="AJ62" s="64">
        <f>3.4%+15%</f>
        <v>0.184</v>
      </c>
      <c r="AK62" s="39">
        <f t="shared" si="3"/>
        <v>0.26495999999999997</v>
      </c>
      <c r="AL62" s="39">
        <f t="shared" si="4"/>
        <v>1.7668647619047619</v>
      </c>
      <c r="AM62" s="39">
        <v>0.01</v>
      </c>
      <c r="AN62" s="39">
        <f t="shared" si="19"/>
        <v>2.7000000000000003E-2</v>
      </c>
      <c r="AO62" s="104">
        <v>0</v>
      </c>
      <c r="AP62" s="39">
        <f t="shared" si="20"/>
        <v>0</v>
      </c>
      <c r="AQ62" s="39"/>
      <c r="AR62" s="39">
        <v>0</v>
      </c>
      <c r="AS62" s="39">
        <f t="shared" si="21"/>
        <v>0</v>
      </c>
      <c r="AT62" s="39">
        <f t="shared" si="22"/>
        <v>2.7000000000000003E-2</v>
      </c>
      <c r="AU62" s="39">
        <f t="shared" si="23"/>
        <v>1.7938647619047619</v>
      </c>
      <c r="AV62" s="54">
        <f t="shared" si="24"/>
        <v>0.33560564373897711</v>
      </c>
      <c r="AW62" s="70">
        <v>2.7</v>
      </c>
      <c r="AX62" s="39"/>
      <c r="AY62" s="39" t="str">
        <f t="shared" si="32"/>
        <v/>
      </c>
      <c r="AZ62" s="39"/>
      <c r="BA62" s="70"/>
      <c r="BB62" s="78"/>
      <c r="BC62" s="70">
        <v>2.7</v>
      </c>
      <c r="BD62" s="84">
        <v>400</v>
      </c>
      <c r="BE62" s="75">
        <f t="shared" si="30"/>
        <v>717.54590476190469</v>
      </c>
      <c r="BF62" s="75">
        <f t="shared" si="31"/>
        <v>1080</v>
      </c>
      <c r="BG62" s="39"/>
      <c r="BH62" s="45"/>
      <c r="BI62" s="39"/>
      <c r="BJ62" s="39"/>
      <c r="BK62" s="39" t="s">
        <v>72</v>
      </c>
      <c r="BL62" s="39" t="s">
        <v>1</v>
      </c>
      <c r="BM62" s="39" t="s">
        <v>101</v>
      </c>
    </row>
    <row r="63" spans="1:68" s="36" customFormat="1" ht="20.100000000000001" customHeight="1" x14ac:dyDescent="0.25">
      <c r="A63" s="39">
        <v>67</v>
      </c>
      <c r="B63" s="97"/>
      <c r="C63" s="39"/>
      <c r="D63" s="87" t="s">
        <v>224</v>
      </c>
      <c r="E63" s="39"/>
      <c r="F63" s="39" t="s">
        <v>63</v>
      </c>
      <c r="G63" s="39"/>
      <c r="H63" s="39" t="s">
        <v>106</v>
      </c>
      <c r="I63" s="39" t="s">
        <v>107</v>
      </c>
      <c r="J63" s="39" t="s">
        <v>234</v>
      </c>
      <c r="K63" s="39" t="s">
        <v>234</v>
      </c>
      <c r="L63" s="39" t="s">
        <v>178</v>
      </c>
      <c r="M63" s="39" t="s">
        <v>235</v>
      </c>
      <c r="N63" s="39"/>
      <c r="O63" s="39"/>
      <c r="P63" s="101" t="s">
        <v>239</v>
      </c>
      <c r="Q63" s="39"/>
      <c r="R63" s="39" t="s">
        <v>68</v>
      </c>
      <c r="S63" s="70">
        <v>1.44</v>
      </c>
      <c r="T63" s="39" t="s">
        <v>69</v>
      </c>
      <c r="U63" s="39"/>
      <c r="V63" s="39">
        <v>33.5</v>
      </c>
      <c r="W63" s="39">
        <v>30</v>
      </c>
      <c r="X63" s="39">
        <v>25.5</v>
      </c>
      <c r="Y63" s="39">
        <v>15.5</v>
      </c>
      <c r="Z63" s="39">
        <v>11.5</v>
      </c>
      <c r="AA63" s="39">
        <v>4</v>
      </c>
      <c r="AB63" s="62">
        <v>8</v>
      </c>
      <c r="AC63" s="39">
        <v>1</v>
      </c>
      <c r="AD63" s="47">
        <f t="shared" si="0"/>
        <v>7.1299999999999998E-4</v>
      </c>
      <c r="AE63" s="39">
        <v>63</v>
      </c>
      <c r="AF63" s="39">
        <f t="shared" si="17"/>
        <v>88359.046283309959</v>
      </c>
      <c r="AG63" s="39">
        <v>3000</v>
      </c>
      <c r="AH63" s="39">
        <f t="shared" si="18"/>
        <v>3.3952380952380949E-2</v>
      </c>
      <c r="AI63" s="100" t="s">
        <v>127</v>
      </c>
      <c r="AJ63" s="64">
        <f>3.4%+15%</f>
        <v>0.184</v>
      </c>
      <c r="AK63" s="39">
        <f t="shared" si="3"/>
        <v>0.26495999999999997</v>
      </c>
      <c r="AL63" s="39">
        <f t="shared" si="4"/>
        <v>1.7389123809523808</v>
      </c>
      <c r="AM63" s="39">
        <v>0.01</v>
      </c>
      <c r="AN63" s="39">
        <f t="shared" si="19"/>
        <v>2.7000000000000003E-2</v>
      </c>
      <c r="AO63" s="104">
        <v>0</v>
      </c>
      <c r="AP63" s="39">
        <f t="shared" si="20"/>
        <v>0</v>
      </c>
      <c r="AQ63" s="39"/>
      <c r="AR63" s="39">
        <v>0</v>
      </c>
      <c r="AS63" s="39">
        <f t="shared" si="21"/>
        <v>0</v>
      </c>
      <c r="AT63" s="39">
        <f t="shared" si="22"/>
        <v>2.7000000000000003E-2</v>
      </c>
      <c r="AU63" s="39">
        <f t="shared" si="23"/>
        <v>1.7659123809523807</v>
      </c>
      <c r="AV63" s="54">
        <f t="shared" si="24"/>
        <v>0.34595837742504426</v>
      </c>
      <c r="AW63" s="70">
        <v>2.7</v>
      </c>
      <c r="AX63" s="39"/>
      <c r="AY63" s="39" t="str">
        <f t="shared" si="32"/>
        <v/>
      </c>
      <c r="AZ63" s="39"/>
      <c r="BA63" s="70"/>
      <c r="BB63" s="78"/>
      <c r="BC63" s="70">
        <v>2.7</v>
      </c>
      <c r="BD63" s="84">
        <v>400</v>
      </c>
      <c r="BE63" s="75">
        <f t="shared" si="30"/>
        <v>706.36495238095222</v>
      </c>
      <c r="BF63" s="75">
        <f t="shared" si="31"/>
        <v>1080</v>
      </c>
      <c r="BG63" s="39"/>
      <c r="BH63" s="45"/>
      <c r="BI63" s="39"/>
      <c r="BJ63" s="39"/>
      <c r="BK63" s="39" t="s">
        <v>72</v>
      </c>
      <c r="BL63" s="39" t="s">
        <v>1</v>
      </c>
      <c r="BM63" s="39" t="s">
        <v>101</v>
      </c>
    </row>
    <row r="64" spans="1:68" s="36" customFormat="1" ht="20.100000000000001" customHeight="1" x14ac:dyDescent="0.25">
      <c r="A64" s="39">
        <v>68</v>
      </c>
      <c r="B64" s="97"/>
      <c r="C64" s="39"/>
      <c r="D64" s="87" t="s">
        <v>224</v>
      </c>
      <c r="E64" s="39"/>
      <c r="F64" s="39" t="s">
        <v>63</v>
      </c>
      <c r="G64" s="39"/>
      <c r="H64" s="39" t="s">
        <v>118</v>
      </c>
      <c r="I64" s="39" t="s">
        <v>84</v>
      </c>
      <c r="J64" s="39" t="s">
        <v>234</v>
      </c>
      <c r="K64" s="39" t="s">
        <v>234</v>
      </c>
      <c r="L64" s="39" t="s">
        <v>260</v>
      </c>
      <c r="M64" s="39" t="s">
        <v>235</v>
      </c>
      <c r="N64" s="39"/>
      <c r="O64" s="39"/>
      <c r="P64" s="101" t="s">
        <v>240</v>
      </c>
      <c r="Q64" s="39"/>
      <c r="R64" s="39" t="s">
        <v>68</v>
      </c>
      <c r="S64" s="70">
        <v>2.16</v>
      </c>
      <c r="T64" s="39" t="s">
        <v>69</v>
      </c>
      <c r="U64" s="39"/>
      <c r="V64" s="39">
        <v>33.5</v>
      </c>
      <c r="W64" s="39">
        <v>30</v>
      </c>
      <c r="X64" s="39">
        <v>25.5</v>
      </c>
      <c r="Y64" s="39">
        <v>12</v>
      </c>
      <c r="Z64" s="39">
        <v>12</v>
      </c>
      <c r="AA64" s="39">
        <v>12</v>
      </c>
      <c r="AB64" s="62">
        <v>8</v>
      </c>
      <c r="AC64" s="39">
        <v>1</v>
      </c>
      <c r="AD64" s="47">
        <f t="shared" si="0"/>
        <v>1.7279999999999999E-3</v>
      </c>
      <c r="AE64" s="39">
        <v>63</v>
      </c>
      <c r="AF64" s="39">
        <f t="shared" si="17"/>
        <v>36458.333333333336</v>
      </c>
      <c r="AG64" s="39">
        <v>3000</v>
      </c>
      <c r="AH64" s="39">
        <f t="shared" si="18"/>
        <v>8.2285714285714281E-2</v>
      </c>
      <c r="AI64" s="100" t="s">
        <v>127</v>
      </c>
      <c r="AJ64" s="64">
        <f>3.4%+15%</f>
        <v>0.184</v>
      </c>
      <c r="AK64" s="39">
        <f t="shared" si="3"/>
        <v>0.39744000000000002</v>
      </c>
      <c r="AL64" s="39">
        <f t="shared" si="4"/>
        <v>2.6397257142857145</v>
      </c>
      <c r="AM64" s="39">
        <v>0.01</v>
      </c>
      <c r="AN64" s="39">
        <f t="shared" si="19"/>
        <v>4.2000000000000003E-2</v>
      </c>
      <c r="AO64" s="104">
        <v>0</v>
      </c>
      <c r="AP64" s="39">
        <f t="shared" si="20"/>
        <v>0</v>
      </c>
      <c r="AQ64" s="39"/>
      <c r="AR64" s="39">
        <v>0</v>
      </c>
      <c r="AS64" s="39">
        <f t="shared" si="21"/>
        <v>0</v>
      </c>
      <c r="AT64" s="39">
        <f t="shared" si="22"/>
        <v>4.2000000000000003E-2</v>
      </c>
      <c r="AU64" s="39">
        <f t="shared" si="23"/>
        <v>2.6817257142857143</v>
      </c>
      <c r="AV64" s="54">
        <f t="shared" si="24"/>
        <v>0.36149387755102041</v>
      </c>
      <c r="AW64" s="70">
        <v>4.2</v>
      </c>
      <c r="AX64" s="39"/>
      <c r="AY64" s="39" t="str">
        <f t="shared" si="32"/>
        <v/>
      </c>
      <c r="AZ64" s="39"/>
      <c r="BA64" s="70"/>
      <c r="BB64" s="78"/>
      <c r="BC64" s="70">
        <v>4.2</v>
      </c>
      <c r="BD64" s="84">
        <v>400</v>
      </c>
      <c r="BE64" s="75">
        <f t="shared" si="30"/>
        <v>1072.6902857142857</v>
      </c>
      <c r="BF64" s="75">
        <f t="shared" si="31"/>
        <v>1680</v>
      </c>
      <c r="BG64" s="39"/>
      <c r="BH64" s="45"/>
      <c r="BI64" s="39"/>
      <c r="BJ64" s="39"/>
      <c r="BK64" s="39" t="s">
        <v>72</v>
      </c>
      <c r="BL64" s="39" t="s">
        <v>1</v>
      </c>
      <c r="BM64" s="39" t="s">
        <v>101</v>
      </c>
    </row>
    <row r="65" spans="1:65" s="36" customFormat="1" ht="20.100000000000001" customHeight="1" x14ac:dyDescent="0.25">
      <c r="A65" s="39">
        <v>69</v>
      </c>
      <c r="B65" s="98"/>
      <c r="C65" s="39"/>
      <c r="D65" s="87" t="s">
        <v>224</v>
      </c>
      <c r="E65" s="39"/>
      <c r="F65" s="39" t="s">
        <v>63</v>
      </c>
      <c r="G65" s="39"/>
      <c r="H65" s="39" t="s">
        <v>108</v>
      </c>
      <c r="I65" s="39" t="s">
        <v>82</v>
      </c>
      <c r="J65" s="39" t="s">
        <v>234</v>
      </c>
      <c r="K65" s="39" t="s">
        <v>234</v>
      </c>
      <c r="L65" s="39" t="s">
        <v>261</v>
      </c>
      <c r="M65" s="39" t="s">
        <v>235</v>
      </c>
      <c r="N65" s="39"/>
      <c r="O65" s="39"/>
      <c r="P65" s="101" t="s">
        <v>241</v>
      </c>
      <c r="Q65" s="39"/>
      <c r="R65" s="39" t="s">
        <v>68</v>
      </c>
      <c r="S65" s="70">
        <v>2.68</v>
      </c>
      <c r="T65" s="39" t="s">
        <v>69</v>
      </c>
      <c r="U65" s="39"/>
      <c r="V65" s="39">
        <v>33.5</v>
      </c>
      <c r="W65" s="39">
        <v>30</v>
      </c>
      <c r="X65" s="39">
        <v>25.5</v>
      </c>
      <c r="Y65" s="39">
        <v>27</v>
      </c>
      <c r="Z65" s="39">
        <v>15</v>
      </c>
      <c r="AA65" s="39">
        <v>4</v>
      </c>
      <c r="AB65" s="62">
        <v>8</v>
      </c>
      <c r="AC65" s="39">
        <v>1</v>
      </c>
      <c r="AD65" s="47">
        <f t="shared" si="0"/>
        <v>1.6199999999999999E-3</v>
      </c>
      <c r="AE65" s="39">
        <v>63</v>
      </c>
      <c r="AF65" s="39">
        <f t="shared" si="17"/>
        <v>38888.888888888891</v>
      </c>
      <c r="AG65" s="39">
        <v>3000</v>
      </c>
      <c r="AH65" s="39">
        <f t="shared" si="18"/>
        <v>7.7142857142857138E-2</v>
      </c>
      <c r="AI65" s="100" t="s">
        <v>127</v>
      </c>
      <c r="AJ65" s="64">
        <f>3.4%+15%</f>
        <v>0.184</v>
      </c>
      <c r="AK65" s="39">
        <f t="shared" si="3"/>
        <v>0.49312</v>
      </c>
      <c r="AL65" s="39">
        <f t="shared" si="4"/>
        <v>3.2502628571428573</v>
      </c>
      <c r="AM65" s="39">
        <v>0.01</v>
      </c>
      <c r="AN65" s="39">
        <f t="shared" si="19"/>
        <v>4.6500000000000007E-2</v>
      </c>
      <c r="AO65" s="104">
        <v>0</v>
      </c>
      <c r="AP65" s="39">
        <f t="shared" si="20"/>
        <v>0</v>
      </c>
      <c r="AQ65" s="39"/>
      <c r="AR65" s="39">
        <v>0</v>
      </c>
      <c r="AS65" s="39">
        <f t="shared" si="21"/>
        <v>0</v>
      </c>
      <c r="AT65" s="39">
        <f t="shared" si="22"/>
        <v>4.6500000000000007E-2</v>
      </c>
      <c r="AU65" s="39">
        <f t="shared" si="23"/>
        <v>3.2967628571428573</v>
      </c>
      <c r="AV65" s="54">
        <f t="shared" si="24"/>
        <v>0.29101874039938558</v>
      </c>
      <c r="AW65" s="70">
        <v>4.6500000000000004</v>
      </c>
      <c r="AX65" s="39"/>
      <c r="AY65" s="39" t="str">
        <f t="shared" si="32"/>
        <v/>
      </c>
      <c r="AZ65" s="39"/>
      <c r="BA65" s="70"/>
      <c r="BB65" s="78"/>
      <c r="BC65" s="70">
        <v>4.6500000000000004</v>
      </c>
      <c r="BD65" s="84">
        <v>400</v>
      </c>
      <c r="BE65" s="75">
        <f t="shared" si="30"/>
        <v>1318.7051428571428</v>
      </c>
      <c r="BF65" s="75">
        <f t="shared" si="31"/>
        <v>1860.0000000000002</v>
      </c>
      <c r="BG65" s="39"/>
      <c r="BH65" s="45"/>
      <c r="BI65" s="39"/>
      <c r="BJ65" s="39"/>
      <c r="BK65" s="39" t="s">
        <v>72</v>
      </c>
      <c r="BL65" s="39" t="s">
        <v>1</v>
      </c>
      <c r="BM65" s="39" t="s">
        <v>101</v>
      </c>
    </row>
  </sheetData>
  <mergeCells count="11">
    <mergeCell ref="B38:B40"/>
    <mergeCell ref="B41:B46"/>
    <mergeCell ref="B47:B53"/>
    <mergeCell ref="B54:B59"/>
    <mergeCell ref="B60:B65"/>
    <mergeCell ref="B20:B25"/>
    <mergeCell ref="B26:B31"/>
    <mergeCell ref="B32:B37"/>
    <mergeCell ref="B2:B8"/>
    <mergeCell ref="B9:B15"/>
    <mergeCell ref="B16:B19"/>
  </mergeCells>
  <phoneticPr fontId="19" type="noConversion"/>
  <pageMargins left="0.7" right="0.7" top="0.75" bottom="0.75" header="0.511811023622047" footer="0.511811023622047"/>
  <pageSetup paperSize="9" orientation="portrait" horizontalDpi="300" verticalDpi="30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Zhu</dc:creator>
  <dc:description/>
  <cp:lastModifiedBy>张莉</cp:lastModifiedBy>
  <cp:revision>0</cp:revision>
  <dcterms:created xsi:type="dcterms:W3CDTF">2025-03-10T18:28:45Z</dcterms:created>
  <dcterms:modified xsi:type="dcterms:W3CDTF">2026-05-15T03:50:04Z</dcterms:modified>
  <dc:language>en-US</dc:language>
</cp:coreProperties>
</file>