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5500E4C-B962-485D-8A31-790D40283B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_xlnm._FilterDatabase" localSheetId="0" hidden="1">Item!$A$1:$BB$10</definedName>
    <definedName name="ALLOCATION">'[1]x-Lists'!$Q$2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5" l="1"/>
  <c r="AX10" i="5" s="1"/>
  <c r="AH10" i="5"/>
  <c r="AC10" i="5"/>
  <c r="AD10" i="5" s="1"/>
  <c r="AF10" i="5" s="1"/>
  <c r="AY9" i="5"/>
  <c r="AX9" i="5" s="1"/>
  <c r="AH9" i="5"/>
  <c r="AC9" i="5"/>
  <c r="AD9" i="5" s="1"/>
  <c r="AF9" i="5" s="1"/>
  <c r="AY8" i="5"/>
  <c r="AH8" i="5"/>
  <c r="AC8" i="5"/>
  <c r="AD8" i="5" s="1"/>
  <c r="AF8" i="5" s="1"/>
  <c r="AY7" i="5"/>
  <c r="AH7" i="5"/>
  <c r="AC7" i="5"/>
  <c r="AD7" i="5" s="1"/>
  <c r="AF7" i="5" s="1"/>
  <c r="AY6" i="5"/>
  <c r="AX6" i="5" s="1"/>
  <c r="AH6" i="5"/>
  <c r="AC6" i="5"/>
  <c r="AD6" i="5" s="1"/>
  <c r="AF6" i="5" s="1"/>
  <c r="AY5" i="5"/>
  <c r="AX5" i="5"/>
  <c r="AT5" i="5"/>
  <c r="AQ5" i="5"/>
  <c r="AH5" i="5"/>
  <c r="AC5" i="5"/>
  <c r="AD5" i="5" s="1"/>
  <c r="AF5" i="5" s="1"/>
  <c r="AY4" i="5"/>
  <c r="AX4" i="5" s="1"/>
  <c r="AH4" i="5"/>
  <c r="AC4" i="5"/>
  <c r="AD4" i="5" s="1"/>
  <c r="AF4" i="5" s="1"/>
  <c r="AY3" i="5"/>
  <c r="AX3" i="5"/>
  <c r="AT3" i="5"/>
  <c r="AH3" i="5"/>
  <c r="AC3" i="5"/>
  <c r="AD3" i="5" s="1"/>
  <c r="AF3" i="5" s="1"/>
  <c r="AY2" i="5"/>
  <c r="AX2" i="5"/>
  <c r="AT2" i="5"/>
  <c r="AQ2" i="5"/>
  <c r="AP2" i="5"/>
  <c r="AN2" i="5"/>
  <c r="AL2" i="5"/>
  <c r="AU2" i="5" s="1"/>
  <c r="AH2" i="5"/>
  <c r="AC2" i="5"/>
  <c r="AD2" i="5" s="1"/>
  <c r="AF2" i="5" s="1"/>
  <c r="AQ3" i="5" l="1"/>
  <c r="AP5" i="5"/>
  <c r="AN5" i="5"/>
  <c r="AL5" i="5"/>
  <c r="AU5" i="5" s="1"/>
  <c r="AN4" i="5"/>
  <c r="AQ4" i="5"/>
  <c r="AL4" i="5"/>
  <c r="AP4" i="5"/>
  <c r="AT4" i="5"/>
  <c r="AI4" i="5"/>
  <c r="AJ4" i="5" s="1"/>
  <c r="AI7" i="5"/>
  <c r="AJ7" i="5" s="1"/>
  <c r="AP3" i="5"/>
  <c r="AN3" i="5"/>
  <c r="AL3" i="5"/>
  <c r="AN10" i="5"/>
  <c r="AQ10" i="5"/>
  <c r="AL10" i="5"/>
  <c r="AP10" i="5"/>
  <c r="AT10" i="5"/>
  <c r="AL9" i="5"/>
  <c r="AP9" i="5"/>
  <c r="AT9" i="5"/>
  <c r="AN9" i="5"/>
  <c r="AQ9" i="5"/>
  <c r="AI9" i="5"/>
  <c r="AJ9" i="5"/>
  <c r="AX8" i="5"/>
  <c r="AQ8" i="5" s="1"/>
  <c r="AX7" i="5"/>
  <c r="AQ7" i="5" s="1"/>
  <c r="AP6" i="5"/>
  <c r="AT6" i="5"/>
  <c r="AL6" i="5"/>
  <c r="AN6" i="5"/>
  <c r="AQ6" i="5"/>
  <c r="AU4" i="5" l="1"/>
  <c r="AV4" i="5" s="1"/>
  <c r="AW4" i="5" s="1"/>
  <c r="AU3" i="5"/>
  <c r="AU9" i="5"/>
  <c r="AV9" i="5" s="1"/>
  <c r="AW9" i="5" s="1"/>
  <c r="AI10" i="5"/>
  <c r="AJ10" i="5" s="1"/>
  <c r="AL8" i="5"/>
  <c r="AN8" i="5"/>
  <c r="AP8" i="5"/>
  <c r="AT8" i="5"/>
  <c r="AN7" i="5"/>
  <c r="AL7" i="5"/>
  <c r="AP7" i="5"/>
  <c r="AT7" i="5"/>
  <c r="AI6" i="5"/>
  <c r="AJ6" i="5"/>
  <c r="AI3" i="5"/>
  <c r="AJ3" i="5" s="1"/>
  <c r="AI8" i="5"/>
  <c r="AJ8" i="5" s="1"/>
  <c r="AI5" i="5"/>
  <c r="AJ5" i="5" s="1"/>
  <c r="AV5" i="5" s="1"/>
  <c r="AW5" i="5" s="1"/>
  <c r="AI2" i="5"/>
  <c r="AJ2" i="5"/>
  <c r="AV2" i="5" s="1"/>
  <c r="AW2" i="5" s="1"/>
  <c r="AU10" i="5"/>
  <c r="AU6" i="5"/>
  <c r="AV3" i="5" l="1"/>
  <c r="AW3" i="5" s="1"/>
  <c r="AU7" i="5"/>
  <c r="AV7" i="5" s="1"/>
  <c r="AW7" i="5" s="1"/>
  <c r="AV10" i="5"/>
  <c r="AW10" i="5" s="1"/>
  <c r="AV6" i="5"/>
  <c r="AW6" i="5" s="1"/>
  <c r="AU8" i="5"/>
  <c r="AV8" i="5" s="1"/>
  <c r="AW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N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P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V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X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Y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<sst xmlns="http://schemas.openxmlformats.org/spreadsheetml/2006/main" count="162" uniqueCount="71">
  <si>
    <t>Lila</t>
  </si>
  <si>
    <t>Brand</t>
  </si>
  <si>
    <t>510 Design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</si>
  <si>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</si>
  <si>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</si>
  <si>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</si>
  <si>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</si>
  <si>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</si>
  <si>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</si>
  <si>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</si>
  <si>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</si>
  <si>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</si>
  <si>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</si>
  <si>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</si>
  <si>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</si>
  <si>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</si>
  <si>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</si>
  <si>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</si>
  <si>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</si>
  <si>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</si>
  <si>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</si>
  <si>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</si>
  <si>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</si>
  <si>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</si>
  <si>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</si>
  <si>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</si>
  <si>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</si>
  <si>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</si>
  <si>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</si>
  <si>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</si>
  <si>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</si>
  <si>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</si>
  <si>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</si>
  <si>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</si>
  <si>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</si>
  <si>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</si>
  <si>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</si>
  <si>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</si>
  <si>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</si>
  <si>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</si>
  <si>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</si>
  <si>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</si>
  <si>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</si>
  <si>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</si>
  <si>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</si>
  <si>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</si>
  <si>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</si>
  <si>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</si>
  <si>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</si>
  <si>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</si>
  <si>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</si>
  <si>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</si>
  <si>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</si>
  <si>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</si>
  <si>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</si>
  <si>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</si>
  <si>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</si>
  <si>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Polyester Ruched Comforter</t>
  </si>
  <si>
    <t>2 Pieces Ruched Comforter</t>
  </si>
  <si>
    <t>Face: 95gsm washed microfiber solid
Reverse: 95gsm microfiber solid
Filling: 200gsm poly fill
Ruched craft</t>
  </si>
  <si>
    <t xml:space="preserve">Face: 100%polyester Back: 100%polyester </t>
  </si>
  <si>
    <t>White</t>
  </si>
  <si>
    <t>Set</t>
  </si>
  <si>
    <t>Compressed/Knocked Down</t>
  </si>
  <si>
    <t>9404.40.9022</t>
  </si>
  <si>
    <t>3 Pieces Ruched Comforter</t>
  </si>
  <si>
    <t>Pink</t>
  </si>
  <si>
    <t>Ivory</t>
  </si>
  <si>
    <t>Twin
1 Comforter 66"Wx90"L
1 Sham 20"Wx26"L</t>
    <phoneticPr fontId="7" type="noConversion"/>
  </si>
  <si>
    <t>Full/Queen
1 Comforter 90"Wx90"L
2 Standard Shams 20"x26" (2)</t>
    <phoneticPr fontId="7" type="noConversion"/>
  </si>
  <si>
    <t>King
1 Comforter 104"Wx90"L
2 King Shams 20"x36" (2)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</si>
</sst>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_);[Red]\(&quot;$&quot;#,##0.00\)"/>
    <numFmt numFmtId="177" formatCode="0.0"/>
    <numFmt numFmtId="178" formatCode="0.000"/>
    <numFmt numFmtId="180" formatCode="[$¥-478]#,##0.00"/>
    <numFmt numFmtId="181" formatCode="&quot;$&quot;#,##0.00"/>
    <numFmt numFmtId="183" formatCode="_(&quot;$&quot;* #,##0.00_);_(&quot;$&quot;* \(#,##0.00\);_(&quot;$&quot;* &quot;-&quot;??_);_(@_)"/>
  </numFmts>
  <fonts count="8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183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</cellStyleXfs>
  <cellXfs count="47">
    <xf numFmtId="0" fontId="0" fillId="0" borderId="0" xfId="0"/>
    <xf numFmtId="0" fontId="6" fillId="0" borderId="0" xfId="6" applyAlignment="1">
      <alignment wrapText="1"/>
    </xf>
    <xf numFmtId="0" fontId="6" fillId="0" borderId="0" xfId="6" applyAlignment="1">
      <alignment horizontal="center" wrapText="1"/>
    </xf>
    <xf numFmtId="180" fontId="6" fillId="0" borderId="0" xfId="6" applyNumberFormat="1" applyAlignment="1">
      <alignment wrapText="1"/>
    </xf>
    <xf numFmtId="2" fontId="6" fillId="0" borderId="0" xfId="6" applyNumberFormat="1" applyAlignment="1">
      <alignment wrapText="1"/>
    </xf>
    <xf numFmtId="181" fontId="6" fillId="0" borderId="0" xfId="6" applyNumberFormat="1" applyAlignment="1">
      <alignment wrapText="1"/>
    </xf>
    <xf numFmtId="177" fontId="6" fillId="0" borderId="0" xfId="6" applyNumberFormat="1" applyAlignment="1">
      <alignment wrapText="1"/>
    </xf>
    <xf numFmtId="1" fontId="6" fillId="0" borderId="0" xfId="6" applyNumberFormat="1" applyAlignment="1">
      <alignment wrapText="1"/>
    </xf>
    <xf numFmtId="178" fontId="6" fillId="0" borderId="0" xfId="6" applyNumberFormat="1" applyAlignment="1">
      <alignment wrapText="1"/>
    </xf>
    <xf numFmtId="176" fontId="6" fillId="0" borderId="0" xfId="6" applyNumberFormat="1" applyAlignment="1">
      <alignment wrapText="1"/>
    </xf>
    <xf numFmtId="10" fontId="6" fillId="0" borderId="0" xfId="6" applyNumberFormat="1" applyAlignment="1">
      <alignment wrapText="1"/>
    </xf>
    <xf numFmtId="0" fontId="1" fillId="0" borderId="1" xfId="6" applyFont="1" applyBorder="1" applyAlignment="1">
      <alignment horizontal="center" wrapText="1"/>
    </xf>
    <xf numFmtId="0" fontId="1" fillId="3" borderId="1" xfId="6" applyFont="1" applyFill="1" applyBorder="1" applyAlignment="1">
      <alignment horizontal="center" wrapText="1"/>
    </xf>
    <xf numFmtId="0" fontId="3" fillId="3" borderId="1" xfId="6" applyFont="1" applyFill="1" applyBorder="1" applyAlignment="1">
      <alignment horizontal="center" wrapText="1"/>
    </xf>
    <xf numFmtId="0" fontId="6" fillId="0" borderId="1" xfId="6" applyBorder="1" applyAlignment="1">
      <alignment horizontal="center" wrapText="1"/>
    </xf>
    <xf numFmtId="0" fontId="6" fillId="0" borderId="1" xfId="6" applyBorder="1" applyAlignment="1">
      <alignment wrapText="1"/>
    </xf>
    <xf numFmtId="0" fontId="3" fillId="4" borderId="1" xfId="6" applyFont="1" applyFill="1" applyBorder="1" applyAlignment="1">
      <alignment horizontal="center" wrapText="1"/>
    </xf>
    <xf numFmtId="0" fontId="1" fillId="4" borderId="1" xfId="6" applyFont="1" applyFill="1" applyBorder="1" applyAlignment="1">
      <alignment horizontal="center" wrapText="1"/>
    </xf>
    <xf numFmtId="180" fontId="1" fillId="5" borderId="1" xfId="6" applyNumberFormat="1" applyFont="1" applyFill="1" applyBorder="1" applyAlignment="1">
      <alignment horizontal="center" wrapText="1"/>
    </xf>
    <xf numFmtId="181" fontId="5" fillId="5" borderId="1" xfId="7" applyNumberFormat="1" applyFont="1" applyFill="1" applyBorder="1" applyAlignment="1">
      <alignment wrapText="1"/>
    </xf>
    <xf numFmtId="180" fontId="6" fillId="0" borderId="1" xfId="6" applyNumberFormat="1" applyBorder="1" applyAlignment="1">
      <alignment wrapText="1"/>
    </xf>
    <xf numFmtId="2" fontId="6" fillId="0" borderId="1" xfId="6" applyNumberFormat="1" applyBorder="1" applyAlignment="1">
      <alignment wrapText="1"/>
    </xf>
    <xf numFmtId="181" fontId="0" fillId="0" borderId="1" xfId="3" applyNumberFormat="1" applyFont="1" applyFill="1" applyBorder="1" applyAlignment="1">
      <alignment wrapText="1"/>
    </xf>
    <xf numFmtId="181" fontId="1" fillId="6" borderId="2" xfId="6" applyNumberFormat="1" applyFont="1" applyFill="1" applyBorder="1" applyAlignment="1">
      <alignment horizontal="center" wrapText="1"/>
    </xf>
    <xf numFmtId="181" fontId="1" fillId="5" borderId="1" xfId="6" applyNumberFormat="1" applyFont="1" applyFill="1" applyBorder="1" applyAlignment="1">
      <alignment horizontal="center" wrapText="1"/>
    </xf>
    <xf numFmtId="0" fontId="3" fillId="0" borderId="1" xfId="6" applyFont="1" applyBorder="1" applyAlignment="1">
      <alignment horizontal="center" wrapText="1"/>
    </xf>
    <xf numFmtId="177" fontId="1" fillId="0" borderId="1" xfId="6" applyNumberFormat="1" applyFont="1" applyBorder="1" applyAlignment="1">
      <alignment horizontal="center" wrapText="1"/>
    </xf>
    <xf numFmtId="181" fontId="6" fillId="0" borderId="2" xfId="6" applyNumberFormat="1" applyBorder="1" applyAlignment="1">
      <alignment wrapText="1"/>
    </xf>
    <xf numFmtId="181" fontId="6" fillId="0" borderId="1" xfId="6" applyNumberFormat="1" applyBorder="1" applyAlignment="1">
      <alignment wrapText="1"/>
    </xf>
    <xf numFmtId="177" fontId="6" fillId="0" borderId="1" xfId="6" applyNumberFormat="1" applyBorder="1" applyAlignment="1">
      <alignment wrapText="1"/>
    </xf>
    <xf numFmtId="2" fontId="1" fillId="0" borderId="1" xfId="6" applyNumberFormat="1" applyFont="1" applyBorder="1" applyAlignment="1">
      <alignment horizontal="center" wrapText="1"/>
    </xf>
    <xf numFmtId="1" fontId="1" fillId="0" borderId="1" xfId="6" applyNumberFormat="1" applyFont="1" applyBorder="1" applyAlignment="1">
      <alignment horizontal="center" wrapText="1"/>
    </xf>
    <xf numFmtId="1" fontId="6" fillId="0" borderId="1" xfId="6" applyNumberFormat="1" applyBorder="1" applyAlignment="1">
      <alignment wrapText="1"/>
    </xf>
    <xf numFmtId="178" fontId="5" fillId="0" borderId="1" xfId="7" applyNumberFormat="1" applyFont="1" applyBorder="1" applyAlignment="1">
      <alignment wrapText="1"/>
    </xf>
    <xf numFmtId="1" fontId="5" fillId="0" borderId="1" xfId="7" applyNumberFormat="1" applyFont="1" applyBorder="1" applyAlignment="1">
      <alignment wrapText="1"/>
    </xf>
    <xf numFmtId="176" fontId="1" fillId="0" borderId="1" xfId="6" applyNumberFormat="1" applyFont="1" applyBorder="1" applyAlignment="1">
      <alignment horizontal="center" wrapText="1"/>
    </xf>
    <xf numFmtId="181" fontId="5" fillId="0" borderId="1" xfId="7" applyNumberFormat="1" applyFont="1" applyBorder="1" applyAlignment="1">
      <alignment wrapText="1"/>
    </xf>
    <xf numFmtId="178" fontId="6" fillId="0" borderId="1" xfId="6" applyNumberFormat="1" applyBorder="1" applyAlignment="1">
      <alignment wrapText="1"/>
    </xf>
    <xf numFmtId="176" fontId="6" fillId="0" borderId="1" xfId="6" applyNumberFormat="1" applyBorder="1" applyAlignment="1">
      <alignment wrapText="1"/>
    </xf>
    <xf numFmtId="10" fontId="1" fillId="0" borderId="1" xfId="6" applyNumberFormat="1" applyFont="1" applyBorder="1" applyAlignment="1">
      <alignment horizontal="center" wrapText="1"/>
    </xf>
    <xf numFmtId="10" fontId="6" fillId="0" borderId="1" xfId="6" applyNumberFormat="1" applyBorder="1" applyAlignment="1">
      <alignment wrapText="1"/>
    </xf>
    <xf numFmtId="181" fontId="5" fillId="2" borderId="1" xfId="7" applyNumberFormat="1" applyFont="1" applyFill="1" applyBorder="1" applyAlignment="1">
      <alignment wrapText="1"/>
    </xf>
    <xf numFmtId="10" fontId="5" fillId="2" borderId="1" xfId="7" applyNumberFormat="1" applyFont="1" applyFill="1" applyBorder="1" applyAlignment="1">
      <alignment wrapText="1"/>
    </xf>
    <xf numFmtId="10" fontId="4" fillId="0" borderId="1" xfId="5" applyNumberFormat="1" applyFont="1" applyFill="1" applyBorder="1" applyAlignment="1">
      <alignment wrapText="1"/>
    </xf>
    <xf numFmtId="10" fontId="1" fillId="2" borderId="1" xfId="6" applyNumberFormat="1" applyFont="1" applyFill="1" applyBorder="1" applyAlignment="1">
      <alignment horizontal="center" wrapText="1"/>
    </xf>
    <xf numFmtId="1" fontId="1" fillId="7" borderId="1" xfId="6" applyNumberFormat="1" applyFont="1" applyFill="1" applyBorder="1" applyAlignment="1">
      <alignment horizontal="center" wrapText="1"/>
    </xf>
    <xf numFmtId="1" fontId="6" fillId="7" borderId="1" xfId="6" applyNumberFormat="1" applyFill="1" applyBorder="1" applyAlignment="1">
      <alignment wrapText="1"/>
    </xf>
  </cellXfs>
  <cellStyles count="8">
    <cellStyle name="Currency 2" xfId="3" xr:uid="{00000000-0005-0000-0000-000014000000}"/>
    <cellStyle name="Normal 2" xfId="6" xr:uid="{00000000-0005-0000-0000-000032000000}"/>
    <cellStyle name="Normal 2 18 2" xfId="7" xr:uid="{00000000-0005-0000-0000-000034000000}"/>
    <cellStyle name="Normal_Fashion Bedding Fall 2012 2" xfId="1" xr:uid="{00000000-0005-0000-0000-000001000000}"/>
    <cellStyle name="Percent 2" xfId="5" xr:uid="{00000000-0005-0000-0000-000028000000}"/>
    <cellStyle name="Style 1" xfId="4" xr:uid="{00000000-0005-0000-0000-00001A000000}"/>
    <cellStyle name="常规" xfId="0" builtinId="0"/>
    <cellStyle name="样式 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Users/Lululin/Desktop/S:/Kristina%20Lance-Bedding/MYTEX/POS%202015/MYTEX%20FEB-MAR%20IMPORTS.xlsx" TargetMode="External"/><Relationship Id="rId1" Type="http://schemas.openxmlformats.org/officeDocument/2006/relationships/externalLinkPath" Target="/Users/Lululin/Library/Containers/com.microsoft.Outlook/Data/tmp/Outlook%20Temp/Users/Lululin/Desktop/S:/Kristina%20Lance-Bedding/MYTEX/POS%202015/MYTEX%20FEB-MAR%20IM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0"/>
  <sheetViews>
    <sheetView tabSelected="1" topLeftCell="A10" workbookViewId="0">
      <selection activeCell="K4" sqref="K4"/>
    </sheetView>
  </sheetViews>
  <sheetFormatPr defaultColWidth="9.140625" defaultRowHeight="15"/>
  <cols>
    <col min="1" max="1" width="10.140625" style="2" customWidth="1"/>
    <col min="2" max="2" width="26" style="1" customWidth="1"/>
    <col min="3" max="3" width="8.42578125" style="1" customWidth="1"/>
    <col min="4" max="4" width="16.42578125" style="1" customWidth="1"/>
    <col min="5" max="5" width="10.85546875" style="1" customWidth="1"/>
    <col min="6" max="6" width="25.28515625" style="1" customWidth="1"/>
    <col min="7" max="7" width="9.140625" style="1" customWidth="1"/>
    <col min="8" max="8" width="20.28515625" style="1" customWidth="1"/>
    <col min="9" max="9" width="21.5703125" style="1" customWidth="1"/>
    <col min="10" max="10" width="24.7109375" style="1" customWidth="1"/>
    <col min="11" max="11" width="21.140625" style="1" customWidth="1"/>
    <col min="12" max="12" width="38.85546875" style="1" customWidth="1"/>
    <col min="13" max="13" width="6.140625" style="1" customWidth="1"/>
    <col min="14" max="14" width="6.85546875" style="1" customWidth="1"/>
    <col min="15" max="15" width="8.85546875" style="1" customWidth="1"/>
    <col min="16" max="16" width="13.5703125" style="1" customWidth="1"/>
    <col min="17" max="17" width="8.85546875" style="1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17.28515625" style="5" customWidth="1"/>
    <col min="23" max="23" width="16.5703125" style="1" customWidth="1"/>
    <col min="24" max="24" width="11" style="6" customWidth="1"/>
    <col min="25" max="25" width="13.140625" style="6" customWidth="1"/>
    <col min="26" max="26" width="11.140625" style="6" customWidth="1"/>
    <col min="27" max="27" width="12.85546875" style="4" customWidth="1"/>
    <col min="28" max="28" width="9.42578125" style="7" customWidth="1"/>
    <col min="29" max="29" width="13" style="8" customWidth="1"/>
    <col min="30" max="30" width="14.140625" style="7" customWidth="1"/>
    <col min="31" max="31" width="13.85546875" style="9" customWidth="1"/>
    <col min="32" max="32" width="13.85546875" style="5" customWidth="1"/>
    <col min="33" max="33" width="23.140625" style="1" customWidth="1"/>
    <col min="34" max="34" width="8.42578125" style="10" customWidth="1"/>
    <col min="35" max="35" width="12.42578125" style="5" customWidth="1"/>
    <col min="36" max="36" width="8.85546875" style="5" customWidth="1"/>
    <col min="37" max="37" width="10" style="10" customWidth="1"/>
    <col min="38" max="38" width="7.5703125" style="5" customWidth="1"/>
    <col min="39" max="39" width="8.28515625" style="10" customWidth="1"/>
    <col min="40" max="40" width="10" style="5" customWidth="1"/>
    <col min="41" max="41" width="11.5703125" style="10" customWidth="1"/>
    <col min="42" max="43" width="10.85546875" style="5" customWidth="1"/>
    <col min="44" max="44" width="9.5703125" style="1" customWidth="1"/>
    <col min="45" max="45" width="9.5703125" style="10" customWidth="1"/>
    <col min="46" max="46" width="10" style="5" customWidth="1"/>
    <col min="47" max="47" width="9.5703125" style="5" customWidth="1"/>
    <col min="48" max="48" width="11.85546875" style="5" customWidth="1"/>
    <col min="49" max="49" width="11.140625" style="10" customWidth="1"/>
    <col min="50" max="50" width="11.42578125" style="5" customWidth="1"/>
    <col min="51" max="51" width="11.5703125" style="5" customWidth="1"/>
    <col min="52" max="52" width="12.85546875" style="5" customWidth="1"/>
    <col min="53" max="53" width="12.140625" style="10" customWidth="1"/>
    <col min="54" max="54" width="12.140625" style="7" customWidth="1"/>
    <col min="55" max="55" width="20" style="1" customWidth="1"/>
    <col min="56" max="56" width="9.140625" style="1" customWidth="1"/>
    <col min="57" max="16384" width="9.140625" style="1"/>
  </cols>
  <sheetData>
    <row r="1" spans="1:54" ht="63.6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6" t="s">
        <v>8</v>
      </c>
      <c r="G1" s="12" t="s">
        <v>9</v>
      </c>
      <c r="H1" s="17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M1" s="17" t="s">
        <v>15</v>
      </c>
      <c r="N1" s="12" t="s">
        <v>16</v>
      </c>
      <c r="O1" s="12" t="s">
        <v>17</v>
      </c>
      <c r="P1" s="12" t="s">
        <v>18</v>
      </c>
      <c r="Q1" s="17" t="s">
        <v>19</v>
      </c>
      <c r="R1" s="18" t="s">
        <v>20</v>
      </c>
      <c r="S1" s="18" t="s">
        <v>21</v>
      </c>
      <c r="T1" s="19" t="s">
        <v>22</v>
      </c>
      <c r="U1" s="23" t="s">
        <v>23</v>
      </c>
      <c r="V1" s="24" t="s">
        <v>24</v>
      </c>
      <c r="W1" s="25" t="s">
        <v>25</v>
      </c>
      <c r="X1" s="26" t="s">
        <v>26</v>
      </c>
      <c r="Y1" s="26" t="s">
        <v>27</v>
      </c>
      <c r="Z1" s="26" t="s">
        <v>28</v>
      </c>
      <c r="AA1" s="30" t="s">
        <v>29</v>
      </c>
      <c r="AB1" s="31" t="s">
        <v>30</v>
      </c>
      <c r="AC1" s="33" t="s">
        <v>31</v>
      </c>
      <c r="AD1" s="34" t="s">
        <v>32</v>
      </c>
      <c r="AE1" s="35" t="s">
        <v>33</v>
      </c>
      <c r="AF1" s="36" t="s">
        <v>34</v>
      </c>
      <c r="AG1" s="11" t="s">
        <v>35</v>
      </c>
      <c r="AH1" s="39" t="s">
        <v>36</v>
      </c>
      <c r="AI1" s="36" t="s">
        <v>37</v>
      </c>
      <c r="AJ1" s="36" t="s">
        <v>38</v>
      </c>
      <c r="AK1" s="39" t="s">
        <v>39</v>
      </c>
      <c r="AL1" s="36" t="s">
        <v>40</v>
      </c>
      <c r="AM1" s="39" t="s">
        <v>41</v>
      </c>
      <c r="AN1" s="36" t="s">
        <v>42</v>
      </c>
      <c r="AO1" s="39" t="s">
        <v>43</v>
      </c>
      <c r="AP1" s="36" t="s">
        <v>44</v>
      </c>
      <c r="AQ1" s="36" t="s">
        <v>45</v>
      </c>
      <c r="AR1" s="25" t="s">
        <v>46</v>
      </c>
      <c r="AS1" s="39" t="s">
        <v>47</v>
      </c>
      <c r="AT1" s="36" t="s">
        <v>48</v>
      </c>
      <c r="AU1" s="36" t="s">
        <v>49</v>
      </c>
      <c r="AV1" s="41" t="s">
        <v>50</v>
      </c>
      <c r="AW1" s="42" t="s">
        <v>51</v>
      </c>
      <c r="AX1" s="41" t="s">
        <v>52</v>
      </c>
      <c r="AY1" s="41" t="s">
        <v>53</v>
      </c>
      <c r="AZ1" s="41" t="s">
        <v>54</v>
      </c>
      <c r="BA1" s="44" t="s">
        <v>55</v>
      </c>
      <c r="BB1" s="45" t="s">
        <v>56</v>
      </c>
    </row>
    <row r="2" spans="1:54" ht="72" customHeight="1">
      <c r="A2" s="14">
        <v>1</v>
      </c>
      <c r="B2" s="15"/>
      <c r="C2" s="15"/>
      <c r="D2" s="15" t="s">
        <v>2</v>
      </c>
      <c r="E2" s="15"/>
      <c r="F2" s="15" t="s">
        <v>4</v>
      </c>
      <c r="G2" s="15" t="s">
        <v>0</v>
      </c>
      <c r="H2" s="15" t="s">
        <v>57</v>
      </c>
      <c r="I2" s="15" t="s">
        <v>58</v>
      </c>
      <c r="J2" s="15" t="s">
        <v>59</v>
      </c>
      <c r="K2" s="15" t="s">
        <v>60</v>
      </c>
      <c r="L2" s="15" t="s">
        <v>68</v>
      </c>
      <c r="M2" s="15" t="s">
        <v>61</v>
      </c>
      <c r="N2" s="15"/>
      <c r="O2" s="15"/>
      <c r="P2" s="15"/>
      <c r="Q2" s="15" t="s">
        <v>62</v>
      </c>
      <c r="R2" s="20">
        <v>63.8</v>
      </c>
      <c r="S2" s="21">
        <v>7.65</v>
      </c>
      <c r="T2" s="22">
        <v>8.34</v>
      </c>
      <c r="U2" s="27">
        <v>8.34</v>
      </c>
      <c r="V2" s="28"/>
      <c r="W2" s="15" t="s">
        <v>63</v>
      </c>
      <c r="X2" s="29">
        <v>40</v>
      </c>
      <c r="Y2" s="29">
        <v>32</v>
      </c>
      <c r="Z2" s="29">
        <v>12</v>
      </c>
      <c r="AA2" s="21">
        <v>2</v>
      </c>
      <c r="AB2" s="32">
        <v>1</v>
      </c>
      <c r="AC2" s="37">
        <f t="shared" ref="AC2:AC10" si="0">IF(X2="","",X2*Y2*Z2/1000000)</f>
        <v>1.4999999999999999E-2</v>
      </c>
      <c r="AD2" s="32">
        <f>IF(AB2="","",65/AC2*AB2)</f>
        <v>4333</v>
      </c>
      <c r="AE2" s="38">
        <v>3700</v>
      </c>
      <c r="AF2" s="28">
        <f t="shared" ref="AF2:AF10" si="1">IF(ISERROR(AE2/AD2),"",AE2/AD2)</f>
        <v>0.85</v>
      </c>
      <c r="AG2" s="15" t="s">
        <v>64</v>
      </c>
      <c r="AH2" s="40">
        <f t="shared" ref="AH2:AH10" si="2">12.8%+10%</f>
        <v>0.22800000000000001</v>
      </c>
      <c r="AI2" s="28">
        <f t="shared" ref="AI2:AI10" si="3">IF(ISERROR(U2*AH2),"",U2*AH2)</f>
        <v>1.9</v>
      </c>
      <c r="AJ2" s="28">
        <f t="shared" ref="AJ2:AJ10" si="4">IF(ISERROR(U2+AF2+AI2),"",U2+AF2+AI2)</f>
        <v>11.09</v>
      </c>
      <c r="AK2" s="40">
        <v>0.06</v>
      </c>
      <c r="AL2" s="28">
        <f t="shared" ref="AL2:AL10" si="5">IF(ISERROR(AX2*AK2),"",AX2*AK2)</f>
        <v>1.43</v>
      </c>
      <c r="AM2" s="40">
        <v>0.1</v>
      </c>
      <c r="AN2" s="28">
        <f t="shared" ref="AN2:AN10" si="6">IF(ISERROR(AX2*AM2),"",AX2*AM2)</f>
        <v>2.38</v>
      </c>
      <c r="AO2" s="40">
        <v>0.1</v>
      </c>
      <c r="AP2" s="28">
        <f t="shared" ref="AP2:AP10" si="7">IF(ISERROR(AX2*AO2),"",AX2*AO2)</f>
        <v>2.38</v>
      </c>
      <c r="AQ2" s="28">
        <f t="shared" ref="AQ2:AQ10" si="8">IF((AY2-AX2)&lt;2.5,2.5-(AY2-AX2),0)</f>
        <v>1.31</v>
      </c>
      <c r="AR2" s="15"/>
      <c r="AS2" s="40"/>
      <c r="AT2" s="28">
        <f t="shared" ref="AT2:AT10" si="9">IF(ISERROR(AX2*AS2),"",AX2*AS2)</f>
        <v>0</v>
      </c>
      <c r="AU2" s="28">
        <f>IF(ISERROR(AL2+AN2+AP2+AQ2+AT2),"",AL2+AN2+AP2+AQ2+AT2)</f>
        <v>7.5</v>
      </c>
      <c r="AV2" s="28">
        <f>IF(ISERROR(AJ2+AU2),"",AJ2+AU2)</f>
        <v>18.59</v>
      </c>
      <c r="AW2" s="43">
        <f>IF(ISERROR((AX2-AV2)/AX2),"",(AX2-AV2)/AX2)</f>
        <v>0.21920000000000001</v>
      </c>
      <c r="AX2" s="28">
        <f>IF(AY2="","",AY2/1.05)</f>
        <v>23.81</v>
      </c>
      <c r="AY2" s="28">
        <f t="shared" ref="AY2:AY10" si="10">IF(ISERROR(AZ2*(1-BA2)),"",AZ2*(1-BA2))</f>
        <v>25</v>
      </c>
      <c r="AZ2" s="28">
        <v>49.99</v>
      </c>
      <c r="BA2" s="40">
        <v>0.5</v>
      </c>
      <c r="BB2" s="46">
        <v>200</v>
      </c>
    </row>
    <row r="3" spans="1:54" ht="72" customHeight="1">
      <c r="A3" s="14">
        <v>2</v>
      </c>
      <c r="B3" s="15"/>
      <c r="C3" s="15"/>
      <c r="D3" s="15" t="s">
        <v>2</v>
      </c>
      <c r="E3" s="15"/>
      <c r="F3" s="15" t="s">
        <v>4</v>
      </c>
      <c r="G3" s="15" t="s">
        <v>0</v>
      </c>
      <c r="H3" s="15" t="s">
        <v>57</v>
      </c>
      <c r="I3" s="15" t="s">
        <v>65</v>
      </c>
      <c r="J3" s="15" t="s">
        <v>59</v>
      </c>
      <c r="K3" s="15" t="s">
        <v>60</v>
      </c>
      <c r="L3" s="15" t="s">
        <v>69</v>
      </c>
      <c r="M3" s="15" t="s">
        <v>61</v>
      </c>
      <c r="N3" s="15"/>
      <c r="O3" s="15"/>
      <c r="P3" s="15"/>
      <c r="Q3" s="15" t="s">
        <v>62</v>
      </c>
      <c r="R3" s="20">
        <v>84.8</v>
      </c>
      <c r="S3" s="21">
        <v>7.65</v>
      </c>
      <c r="T3" s="22">
        <v>11.08</v>
      </c>
      <c r="U3" s="27">
        <v>11.08</v>
      </c>
      <c r="V3" s="28"/>
      <c r="W3" s="15" t="s">
        <v>63</v>
      </c>
      <c r="X3" s="29">
        <v>40</v>
      </c>
      <c r="Y3" s="29">
        <v>32</v>
      </c>
      <c r="Z3" s="29">
        <v>14</v>
      </c>
      <c r="AA3" s="21">
        <v>2</v>
      </c>
      <c r="AB3" s="32">
        <v>1</v>
      </c>
      <c r="AC3" s="37">
        <f t="shared" si="0"/>
        <v>1.7999999999999999E-2</v>
      </c>
      <c r="AD3" s="32">
        <f t="shared" ref="AD3:AD10" si="11">IF(AB3="","",65/AC3*AB3)</f>
        <v>3611</v>
      </c>
      <c r="AE3" s="38">
        <v>3700</v>
      </c>
      <c r="AF3" s="28">
        <f t="shared" si="1"/>
        <v>1.02</v>
      </c>
      <c r="AG3" s="15" t="s">
        <v>64</v>
      </c>
      <c r="AH3" s="40">
        <f t="shared" si="2"/>
        <v>0.22800000000000001</v>
      </c>
      <c r="AI3" s="28">
        <f t="shared" si="3"/>
        <v>2.5299999999999998</v>
      </c>
      <c r="AJ3" s="28">
        <f t="shared" si="4"/>
        <v>14.63</v>
      </c>
      <c r="AK3" s="40">
        <v>0.06</v>
      </c>
      <c r="AL3" s="28">
        <f t="shared" si="5"/>
        <v>1.71</v>
      </c>
      <c r="AM3" s="40">
        <v>0.1</v>
      </c>
      <c r="AN3" s="28">
        <f t="shared" si="6"/>
        <v>2.86</v>
      </c>
      <c r="AO3" s="40">
        <v>0.1</v>
      </c>
      <c r="AP3" s="28">
        <f t="shared" si="7"/>
        <v>2.86</v>
      </c>
      <c r="AQ3" s="28">
        <f t="shared" si="8"/>
        <v>1.07</v>
      </c>
      <c r="AR3" s="15"/>
      <c r="AS3" s="40"/>
      <c r="AT3" s="28">
        <f t="shared" si="9"/>
        <v>0</v>
      </c>
      <c r="AU3" s="28">
        <f>IF(ISERROR(AL3+AN3+AP3+AQ3+AT3),"",AL3+AN3+AP3+AQ3+AT3)</f>
        <v>8.5</v>
      </c>
      <c r="AV3" s="28">
        <f>IF(ISERROR(AJ3+AU3),"",AJ3+AU3)</f>
        <v>23.13</v>
      </c>
      <c r="AW3" s="43">
        <f>IF(ISERROR((AX3-AV3)/AX3),"",(AX3-AV3)/AX3)</f>
        <v>0.19040000000000001</v>
      </c>
      <c r="AX3" s="28">
        <f>IF(AY3="","",AY3/1.05)</f>
        <v>28.57</v>
      </c>
      <c r="AY3" s="28">
        <f t="shared" si="10"/>
        <v>30</v>
      </c>
      <c r="AZ3" s="28">
        <v>59.99</v>
      </c>
      <c r="BA3" s="40">
        <v>0.5</v>
      </c>
      <c r="BB3" s="46">
        <v>750</v>
      </c>
    </row>
    <row r="4" spans="1:54" ht="72" customHeight="1">
      <c r="A4" s="14">
        <v>3</v>
      </c>
      <c r="B4" s="15"/>
      <c r="C4" s="15"/>
      <c r="D4" s="15" t="s">
        <v>2</v>
      </c>
      <c r="E4" s="15"/>
      <c r="F4" s="15" t="s">
        <v>4</v>
      </c>
      <c r="G4" s="15" t="s">
        <v>0</v>
      </c>
      <c r="H4" s="15" t="s">
        <v>57</v>
      </c>
      <c r="I4" s="15" t="s">
        <v>65</v>
      </c>
      <c r="J4" s="15" t="s">
        <v>59</v>
      </c>
      <c r="K4" s="15" t="s">
        <v>60</v>
      </c>
      <c r="L4" s="15" t="s">
        <v>70</v>
      </c>
      <c r="M4" s="15" t="s">
        <v>61</v>
      </c>
      <c r="N4" s="15"/>
      <c r="O4" s="15"/>
      <c r="P4" s="15"/>
      <c r="Q4" s="15" t="s">
        <v>62</v>
      </c>
      <c r="R4" s="20">
        <v>93.9</v>
      </c>
      <c r="S4" s="21">
        <v>7.65</v>
      </c>
      <c r="T4" s="22">
        <v>12.27</v>
      </c>
      <c r="U4" s="27">
        <v>12.27</v>
      </c>
      <c r="V4" s="28"/>
      <c r="W4" s="15" t="s">
        <v>63</v>
      </c>
      <c r="X4" s="29">
        <v>40</v>
      </c>
      <c r="Y4" s="29">
        <v>32</v>
      </c>
      <c r="Z4" s="29">
        <v>16</v>
      </c>
      <c r="AA4" s="21">
        <v>2</v>
      </c>
      <c r="AB4" s="32">
        <v>1</v>
      </c>
      <c r="AC4" s="37">
        <f t="shared" si="0"/>
        <v>0.02</v>
      </c>
      <c r="AD4" s="32">
        <f t="shared" si="11"/>
        <v>3250</v>
      </c>
      <c r="AE4" s="38">
        <v>3700</v>
      </c>
      <c r="AF4" s="28">
        <f t="shared" si="1"/>
        <v>1.1399999999999999</v>
      </c>
      <c r="AG4" s="15" t="s">
        <v>64</v>
      </c>
      <c r="AH4" s="40">
        <f t="shared" si="2"/>
        <v>0.22800000000000001</v>
      </c>
      <c r="AI4" s="28">
        <f t="shared" si="3"/>
        <v>2.8</v>
      </c>
      <c r="AJ4" s="28">
        <f t="shared" si="4"/>
        <v>16.21</v>
      </c>
      <c r="AK4" s="40">
        <v>0.06</v>
      </c>
      <c r="AL4" s="28">
        <f t="shared" si="5"/>
        <v>1.86</v>
      </c>
      <c r="AM4" s="40">
        <v>0.1</v>
      </c>
      <c r="AN4" s="28">
        <f t="shared" si="6"/>
        <v>3.1</v>
      </c>
      <c r="AO4" s="40">
        <v>0.1</v>
      </c>
      <c r="AP4" s="28">
        <f t="shared" si="7"/>
        <v>3.1</v>
      </c>
      <c r="AQ4" s="28">
        <f t="shared" si="8"/>
        <v>0.95</v>
      </c>
      <c r="AR4" s="15"/>
      <c r="AS4" s="40"/>
      <c r="AT4" s="28">
        <f t="shared" si="9"/>
        <v>0</v>
      </c>
      <c r="AU4" s="28">
        <f>IF(ISERROR(AL4+AN4+AP4+AQ4+AT4),"",AL4+AN4+AP4+AQ4+AT4)</f>
        <v>9.01</v>
      </c>
      <c r="AV4" s="28">
        <f>IF(ISERROR(AJ4+AU4),"",AJ4+AU4)</f>
        <v>25.22</v>
      </c>
      <c r="AW4" s="43">
        <f>IF(ISERROR((AX4-AV4)/AX4),"",(AX4-AV4)/AX4)</f>
        <v>0.18509999999999999</v>
      </c>
      <c r="AX4" s="28">
        <f>IF(AY4="","",AY4/1.05)</f>
        <v>30.95</v>
      </c>
      <c r="AY4" s="28">
        <f t="shared" si="10"/>
        <v>32.5</v>
      </c>
      <c r="AZ4" s="28">
        <v>64.989999999999995</v>
      </c>
      <c r="BA4" s="40">
        <v>0.5</v>
      </c>
      <c r="BB4" s="46">
        <v>380</v>
      </c>
    </row>
    <row r="5" spans="1:54" ht="90">
      <c r="A5" s="14">
        <v>5</v>
      </c>
      <c r="B5" s="15"/>
      <c r="C5" s="15"/>
      <c r="D5" s="15" t="s">
        <v>2</v>
      </c>
      <c r="E5" s="15"/>
      <c r="F5" s="15" t="s">
        <v>4</v>
      </c>
      <c r="G5" s="15" t="s">
        <v>0</v>
      </c>
      <c r="H5" s="15" t="s">
        <v>57</v>
      </c>
      <c r="I5" s="15" t="s">
        <v>58</v>
      </c>
      <c r="J5" s="15" t="s">
        <v>59</v>
      </c>
      <c r="K5" s="15" t="s">
        <v>60</v>
      </c>
      <c r="L5" s="15" t="s">
        <v>68</v>
      </c>
      <c r="M5" s="15" t="s">
        <v>66</v>
      </c>
      <c r="N5" s="15"/>
      <c r="O5" s="15"/>
      <c r="P5" s="15"/>
      <c r="Q5" s="15" t="s">
        <v>62</v>
      </c>
      <c r="R5" s="20">
        <v>63.8</v>
      </c>
      <c r="S5" s="21">
        <v>7.65</v>
      </c>
      <c r="T5" s="22">
        <v>8.34</v>
      </c>
      <c r="U5" s="27">
        <v>8.34</v>
      </c>
      <c r="V5" s="28"/>
      <c r="W5" s="15" t="s">
        <v>63</v>
      </c>
      <c r="X5" s="29">
        <v>40</v>
      </c>
      <c r="Y5" s="29">
        <v>32</v>
      </c>
      <c r="Z5" s="29">
        <v>12</v>
      </c>
      <c r="AA5" s="21">
        <v>2</v>
      </c>
      <c r="AB5" s="32">
        <v>1</v>
      </c>
      <c r="AC5" s="37">
        <f t="shared" si="0"/>
        <v>1.4999999999999999E-2</v>
      </c>
      <c r="AD5" s="32">
        <f t="shared" si="11"/>
        <v>4333</v>
      </c>
      <c r="AE5" s="38">
        <v>3700</v>
      </c>
      <c r="AF5" s="28">
        <f t="shared" si="1"/>
        <v>0.85</v>
      </c>
      <c r="AG5" s="15" t="s">
        <v>64</v>
      </c>
      <c r="AH5" s="40">
        <f t="shared" si="2"/>
        <v>0.22800000000000001</v>
      </c>
      <c r="AI5" s="28">
        <f t="shared" si="3"/>
        <v>1.9</v>
      </c>
      <c r="AJ5" s="28">
        <f t="shared" si="4"/>
        <v>11.09</v>
      </c>
      <c r="AK5" s="40">
        <v>0.06</v>
      </c>
      <c r="AL5" s="28">
        <f t="shared" si="5"/>
        <v>1.43</v>
      </c>
      <c r="AM5" s="40">
        <v>0.1</v>
      </c>
      <c r="AN5" s="28">
        <f t="shared" si="6"/>
        <v>2.38</v>
      </c>
      <c r="AO5" s="40">
        <v>0.1</v>
      </c>
      <c r="AP5" s="28">
        <f t="shared" si="7"/>
        <v>2.38</v>
      </c>
      <c r="AQ5" s="28">
        <f t="shared" si="8"/>
        <v>1.31</v>
      </c>
      <c r="AR5" s="15"/>
      <c r="AS5" s="40"/>
      <c r="AT5" s="28">
        <f t="shared" si="9"/>
        <v>0</v>
      </c>
      <c r="AU5" s="28">
        <f t="shared" ref="AU5:AU10" si="12">IF(ISERROR(AL5+AN5+AP5+AQ5+AT5),"",AL5+AN5+AP5+AQ5+AT5)</f>
        <v>7.5</v>
      </c>
      <c r="AV5" s="28">
        <f t="shared" ref="AV5:AV10" si="13">IF(ISERROR(AJ5+AU5),"",AJ5+AU5)</f>
        <v>18.59</v>
      </c>
      <c r="AW5" s="43">
        <f t="shared" ref="AW5:AW10" si="14">IF(ISERROR((AX5-AV5)/AX5),"",(AX5-AV5)/AX5)</f>
        <v>0.21920000000000001</v>
      </c>
      <c r="AX5" s="28">
        <f t="shared" ref="AX5:AX10" si="15">IF(AY5="","",AY5/1.05)</f>
        <v>23.81</v>
      </c>
      <c r="AY5" s="28">
        <f t="shared" si="10"/>
        <v>25</v>
      </c>
      <c r="AZ5" s="28">
        <v>49.99</v>
      </c>
      <c r="BA5" s="40">
        <v>0.5</v>
      </c>
      <c r="BB5" s="46">
        <v>220</v>
      </c>
    </row>
    <row r="6" spans="1:54" ht="90">
      <c r="A6" s="14">
        <v>6</v>
      </c>
      <c r="B6" s="15"/>
      <c r="C6" s="15"/>
      <c r="D6" s="15" t="s">
        <v>2</v>
      </c>
      <c r="E6" s="15"/>
      <c r="F6" s="15" t="s">
        <v>4</v>
      </c>
      <c r="G6" s="15" t="s">
        <v>0</v>
      </c>
      <c r="H6" s="15" t="s">
        <v>57</v>
      </c>
      <c r="I6" s="15" t="s">
        <v>65</v>
      </c>
      <c r="J6" s="15" t="s">
        <v>59</v>
      </c>
      <c r="K6" s="15" t="s">
        <v>60</v>
      </c>
      <c r="L6" s="15" t="s">
        <v>69</v>
      </c>
      <c r="M6" s="15" t="s">
        <v>66</v>
      </c>
      <c r="N6" s="15"/>
      <c r="O6" s="15"/>
      <c r="P6" s="15"/>
      <c r="Q6" s="15" t="s">
        <v>62</v>
      </c>
      <c r="R6" s="20">
        <v>84.8</v>
      </c>
      <c r="S6" s="21">
        <v>7.65</v>
      </c>
      <c r="T6" s="22">
        <v>11.08</v>
      </c>
      <c r="U6" s="27">
        <v>11.08</v>
      </c>
      <c r="V6" s="28"/>
      <c r="W6" s="15" t="s">
        <v>63</v>
      </c>
      <c r="X6" s="29">
        <v>40</v>
      </c>
      <c r="Y6" s="29">
        <v>32</v>
      </c>
      <c r="Z6" s="29">
        <v>14</v>
      </c>
      <c r="AA6" s="21">
        <v>2</v>
      </c>
      <c r="AB6" s="32">
        <v>1</v>
      </c>
      <c r="AC6" s="37">
        <f t="shared" si="0"/>
        <v>1.7999999999999999E-2</v>
      </c>
      <c r="AD6" s="32">
        <f t="shared" si="11"/>
        <v>3611</v>
      </c>
      <c r="AE6" s="38">
        <v>3700</v>
      </c>
      <c r="AF6" s="28">
        <f t="shared" si="1"/>
        <v>1.02</v>
      </c>
      <c r="AG6" s="15" t="s">
        <v>64</v>
      </c>
      <c r="AH6" s="40">
        <f t="shared" si="2"/>
        <v>0.22800000000000001</v>
      </c>
      <c r="AI6" s="28">
        <f t="shared" si="3"/>
        <v>2.5299999999999998</v>
      </c>
      <c r="AJ6" s="28">
        <f t="shared" si="4"/>
        <v>14.63</v>
      </c>
      <c r="AK6" s="40">
        <v>0.06</v>
      </c>
      <c r="AL6" s="28">
        <f t="shared" si="5"/>
        <v>1.71</v>
      </c>
      <c r="AM6" s="40">
        <v>0.1</v>
      </c>
      <c r="AN6" s="28">
        <f t="shared" si="6"/>
        <v>2.86</v>
      </c>
      <c r="AO6" s="40">
        <v>0.1</v>
      </c>
      <c r="AP6" s="28">
        <f t="shared" si="7"/>
        <v>2.86</v>
      </c>
      <c r="AQ6" s="28">
        <f t="shared" si="8"/>
        <v>1.07</v>
      </c>
      <c r="AR6" s="15"/>
      <c r="AS6" s="40"/>
      <c r="AT6" s="28">
        <f t="shared" si="9"/>
        <v>0</v>
      </c>
      <c r="AU6" s="28">
        <f t="shared" si="12"/>
        <v>8.5</v>
      </c>
      <c r="AV6" s="28">
        <f t="shared" si="13"/>
        <v>23.13</v>
      </c>
      <c r="AW6" s="43">
        <f t="shared" si="14"/>
        <v>0.19040000000000001</v>
      </c>
      <c r="AX6" s="28">
        <f t="shared" si="15"/>
        <v>28.57</v>
      </c>
      <c r="AY6" s="28">
        <f t="shared" si="10"/>
        <v>30</v>
      </c>
      <c r="AZ6" s="28">
        <v>59.99</v>
      </c>
      <c r="BA6" s="40">
        <v>0.5</v>
      </c>
      <c r="BB6" s="46">
        <v>600</v>
      </c>
    </row>
    <row r="7" spans="1:54" ht="90">
      <c r="A7" s="14">
        <v>7</v>
      </c>
      <c r="B7" s="15"/>
      <c r="C7" s="15"/>
      <c r="D7" s="15" t="s">
        <v>2</v>
      </c>
      <c r="E7" s="15"/>
      <c r="F7" s="15" t="s">
        <v>4</v>
      </c>
      <c r="G7" s="15" t="s">
        <v>0</v>
      </c>
      <c r="H7" s="15" t="s">
        <v>57</v>
      </c>
      <c r="I7" s="15" t="s">
        <v>65</v>
      </c>
      <c r="J7" s="15" t="s">
        <v>59</v>
      </c>
      <c r="K7" s="15" t="s">
        <v>60</v>
      </c>
      <c r="L7" s="15" t="s">
        <v>70</v>
      </c>
      <c r="M7" s="15" t="s">
        <v>66</v>
      </c>
      <c r="N7" s="15"/>
      <c r="O7" s="15"/>
      <c r="P7" s="15"/>
      <c r="Q7" s="15" t="s">
        <v>62</v>
      </c>
      <c r="R7" s="20">
        <v>93.9</v>
      </c>
      <c r="S7" s="21">
        <v>7.65</v>
      </c>
      <c r="T7" s="22">
        <v>12.27</v>
      </c>
      <c r="U7" s="27">
        <v>12.27</v>
      </c>
      <c r="V7" s="28"/>
      <c r="W7" s="15" t="s">
        <v>63</v>
      </c>
      <c r="X7" s="29">
        <v>40</v>
      </c>
      <c r="Y7" s="29">
        <v>32</v>
      </c>
      <c r="Z7" s="29">
        <v>16</v>
      </c>
      <c r="AA7" s="21">
        <v>2</v>
      </c>
      <c r="AB7" s="32">
        <v>1</v>
      </c>
      <c r="AC7" s="37">
        <f t="shared" si="0"/>
        <v>0.02</v>
      </c>
      <c r="AD7" s="32">
        <f t="shared" si="11"/>
        <v>3250</v>
      </c>
      <c r="AE7" s="38">
        <v>3700</v>
      </c>
      <c r="AF7" s="28">
        <f t="shared" si="1"/>
        <v>1.1399999999999999</v>
      </c>
      <c r="AG7" s="15" t="s">
        <v>64</v>
      </c>
      <c r="AH7" s="40">
        <f t="shared" si="2"/>
        <v>0.22800000000000001</v>
      </c>
      <c r="AI7" s="28">
        <f t="shared" si="3"/>
        <v>2.8</v>
      </c>
      <c r="AJ7" s="28">
        <f t="shared" si="4"/>
        <v>16.21</v>
      </c>
      <c r="AK7" s="40">
        <v>0.06</v>
      </c>
      <c r="AL7" s="28">
        <f t="shared" si="5"/>
        <v>1.86</v>
      </c>
      <c r="AM7" s="40">
        <v>0.1</v>
      </c>
      <c r="AN7" s="28">
        <f t="shared" si="6"/>
        <v>3.1</v>
      </c>
      <c r="AO7" s="40">
        <v>0.1</v>
      </c>
      <c r="AP7" s="28">
        <f t="shared" si="7"/>
        <v>3.1</v>
      </c>
      <c r="AQ7" s="28">
        <f t="shared" si="8"/>
        <v>0.95</v>
      </c>
      <c r="AR7" s="15"/>
      <c r="AS7" s="40"/>
      <c r="AT7" s="28">
        <f t="shared" si="9"/>
        <v>0</v>
      </c>
      <c r="AU7" s="28">
        <f t="shared" si="12"/>
        <v>9.01</v>
      </c>
      <c r="AV7" s="28">
        <f t="shared" si="13"/>
        <v>25.22</v>
      </c>
      <c r="AW7" s="43">
        <f t="shared" si="14"/>
        <v>0.18509999999999999</v>
      </c>
      <c r="AX7" s="28">
        <f t="shared" si="15"/>
        <v>30.95</v>
      </c>
      <c r="AY7" s="28">
        <f t="shared" si="10"/>
        <v>32.5</v>
      </c>
      <c r="AZ7" s="28">
        <v>64.989999999999995</v>
      </c>
      <c r="BA7" s="40">
        <v>0.5</v>
      </c>
      <c r="BB7" s="46">
        <v>210</v>
      </c>
    </row>
    <row r="8" spans="1:54" ht="90">
      <c r="A8" s="14">
        <v>9</v>
      </c>
      <c r="B8" s="15"/>
      <c r="C8" s="15"/>
      <c r="D8" s="15" t="s">
        <v>2</v>
      </c>
      <c r="E8" s="15"/>
      <c r="F8" s="15" t="s">
        <v>4</v>
      </c>
      <c r="G8" s="15" t="s">
        <v>0</v>
      </c>
      <c r="H8" s="15" t="s">
        <v>57</v>
      </c>
      <c r="I8" s="15" t="s">
        <v>58</v>
      </c>
      <c r="J8" s="15" t="s">
        <v>59</v>
      </c>
      <c r="K8" s="15" t="s">
        <v>60</v>
      </c>
      <c r="L8" s="15" t="s">
        <v>68</v>
      </c>
      <c r="M8" s="15" t="s">
        <v>67</v>
      </c>
      <c r="N8" s="15"/>
      <c r="O8" s="15"/>
      <c r="P8" s="15"/>
      <c r="Q8" s="15" t="s">
        <v>62</v>
      </c>
      <c r="R8" s="20">
        <v>63.8</v>
      </c>
      <c r="S8" s="21">
        <v>7.65</v>
      </c>
      <c r="T8" s="22">
        <v>8.34</v>
      </c>
      <c r="U8" s="27">
        <v>8.34</v>
      </c>
      <c r="V8" s="28"/>
      <c r="W8" s="15" t="s">
        <v>63</v>
      </c>
      <c r="X8" s="29">
        <v>40</v>
      </c>
      <c r="Y8" s="29">
        <v>32</v>
      </c>
      <c r="Z8" s="29">
        <v>12</v>
      </c>
      <c r="AA8" s="21">
        <v>2</v>
      </c>
      <c r="AB8" s="32">
        <v>1</v>
      </c>
      <c r="AC8" s="37">
        <f t="shared" si="0"/>
        <v>1.4999999999999999E-2</v>
      </c>
      <c r="AD8" s="32">
        <f t="shared" si="11"/>
        <v>4333</v>
      </c>
      <c r="AE8" s="38">
        <v>3700</v>
      </c>
      <c r="AF8" s="28">
        <f t="shared" si="1"/>
        <v>0.85</v>
      </c>
      <c r="AG8" s="15" t="s">
        <v>64</v>
      </c>
      <c r="AH8" s="40">
        <f t="shared" si="2"/>
        <v>0.22800000000000001</v>
      </c>
      <c r="AI8" s="28">
        <f t="shared" si="3"/>
        <v>1.9</v>
      </c>
      <c r="AJ8" s="28">
        <f t="shared" si="4"/>
        <v>11.09</v>
      </c>
      <c r="AK8" s="40">
        <v>0.06</v>
      </c>
      <c r="AL8" s="28">
        <f t="shared" si="5"/>
        <v>1.43</v>
      </c>
      <c r="AM8" s="40">
        <v>0.1</v>
      </c>
      <c r="AN8" s="28">
        <f t="shared" si="6"/>
        <v>2.38</v>
      </c>
      <c r="AO8" s="40">
        <v>0.1</v>
      </c>
      <c r="AP8" s="28">
        <f t="shared" si="7"/>
        <v>2.38</v>
      </c>
      <c r="AQ8" s="28">
        <f t="shared" si="8"/>
        <v>1.31</v>
      </c>
      <c r="AR8" s="15"/>
      <c r="AS8" s="40"/>
      <c r="AT8" s="28">
        <f t="shared" si="9"/>
        <v>0</v>
      </c>
      <c r="AU8" s="28">
        <f t="shared" si="12"/>
        <v>7.5</v>
      </c>
      <c r="AV8" s="28">
        <f t="shared" si="13"/>
        <v>18.59</v>
      </c>
      <c r="AW8" s="43">
        <f t="shared" si="14"/>
        <v>0.21920000000000001</v>
      </c>
      <c r="AX8" s="28">
        <f t="shared" si="15"/>
        <v>23.81</v>
      </c>
      <c r="AY8" s="28">
        <f t="shared" si="10"/>
        <v>25</v>
      </c>
      <c r="AZ8" s="28">
        <v>49.99</v>
      </c>
      <c r="BA8" s="40">
        <v>0.5</v>
      </c>
      <c r="BB8" s="46">
        <v>240</v>
      </c>
    </row>
    <row r="9" spans="1:54" ht="90">
      <c r="A9" s="14">
        <v>10</v>
      </c>
      <c r="B9" s="15"/>
      <c r="C9" s="15"/>
      <c r="D9" s="15" t="s">
        <v>2</v>
      </c>
      <c r="E9" s="15"/>
      <c r="F9" s="15" t="s">
        <v>4</v>
      </c>
      <c r="G9" s="15" t="s">
        <v>0</v>
      </c>
      <c r="H9" s="15" t="s">
        <v>57</v>
      </c>
      <c r="I9" s="15" t="s">
        <v>65</v>
      </c>
      <c r="J9" s="15" t="s">
        <v>59</v>
      </c>
      <c r="K9" s="15" t="s">
        <v>60</v>
      </c>
      <c r="L9" s="15" t="s">
        <v>69</v>
      </c>
      <c r="M9" s="15" t="s">
        <v>67</v>
      </c>
      <c r="N9" s="15"/>
      <c r="O9" s="15"/>
      <c r="P9" s="15"/>
      <c r="Q9" s="15" t="s">
        <v>62</v>
      </c>
      <c r="R9" s="20">
        <v>84.8</v>
      </c>
      <c r="S9" s="21">
        <v>7.65</v>
      </c>
      <c r="T9" s="22">
        <v>11.08</v>
      </c>
      <c r="U9" s="27">
        <v>11.08</v>
      </c>
      <c r="V9" s="28"/>
      <c r="W9" s="15" t="s">
        <v>63</v>
      </c>
      <c r="X9" s="29">
        <v>40</v>
      </c>
      <c r="Y9" s="29">
        <v>32</v>
      </c>
      <c r="Z9" s="29">
        <v>14</v>
      </c>
      <c r="AA9" s="21">
        <v>2</v>
      </c>
      <c r="AB9" s="32">
        <v>1</v>
      </c>
      <c r="AC9" s="37">
        <f t="shared" si="0"/>
        <v>1.7999999999999999E-2</v>
      </c>
      <c r="AD9" s="32">
        <f t="shared" si="11"/>
        <v>3611</v>
      </c>
      <c r="AE9" s="38">
        <v>3700</v>
      </c>
      <c r="AF9" s="28">
        <f t="shared" si="1"/>
        <v>1.02</v>
      </c>
      <c r="AG9" s="15" t="s">
        <v>64</v>
      </c>
      <c r="AH9" s="40">
        <f t="shared" si="2"/>
        <v>0.22800000000000001</v>
      </c>
      <c r="AI9" s="28">
        <f t="shared" si="3"/>
        <v>2.5299999999999998</v>
      </c>
      <c r="AJ9" s="28">
        <f t="shared" si="4"/>
        <v>14.63</v>
      </c>
      <c r="AK9" s="40">
        <v>0.06</v>
      </c>
      <c r="AL9" s="28">
        <f t="shared" si="5"/>
        <v>1.57</v>
      </c>
      <c r="AM9" s="40">
        <v>0.1</v>
      </c>
      <c r="AN9" s="28">
        <f t="shared" si="6"/>
        <v>2.62</v>
      </c>
      <c r="AO9" s="40">
        <v>0.1</v>
      </c>
      <c r="AP9" s="28">
        <f t="shared" si="7"/>
        <v>2.62</v>
      </c>
      <c r="AQ9" s="28">
        <f t="shared" si="8"/>
        <v>1.19</v>
      </c>
      <c r="AR9" s="15"/>
      <c r="AS9" s="40"/>
      <c r="AT9" s="28">
        <f t="shared" si="9"/>
        <v>0</v>
      </c>
      <c r="AU9" s="28">
        <f t="shared" si="12"/>
        <v>8</v>
      </c>
      <c r="AV9" s="28">
        <f t="shared" si="13"/>
        <v>22.63</v>
      </c>
      <c r="AW9" s="43">
        <f t="shared" si="14"/>
        <v>0.13589999999999999</v>
      </c>
      <c r="AX9" s="28">
        <f t="shared" si="15"/>
        <v>26.19</v>
      </c>
      <c r="AY9" s="28">
        <f t="shared" si="10"/>
        <v>27.5</v>
      </c>
      <c r="AZ9" s="28">
        <v>54.99</v>
      </c>
      <c r="BA9" s="40">
        <v>0.5</v>
      </c>
      <c r="BB9" s="46">
        <v>890</v>
      </c>
    </row>
    <row r="10" spans="1:54" ht="90">
      <c r="A10" s="14">
        <v>11</v>
      </c>
      <c r="B10" s="15"/>
      <c r="C10" s="15"/>
      <c r="D10" s="15" t="s">
        <v>2</v>
      </c>
      <c r="E10" s="15"/>
      <c r="F10" s="15" t="s">
        <v>4</v>
      </c>
      <c r="G10" s="15" t="s">
        <v>0</v>
      </c>
      <c r="H10" s="15" t="s">
        <v>57</v>
      </c>
      <c r="I10" s="15" t="s">
        <v>65</v>
      </c>
      <c r="J10" s="15" t="s">
        <v>59</v>
      </c>
      <c r="K10" s="15" t="s">
        <v>60</v>
      </c>
      <c r="L10" s="15" t="s">
        <v>70</v>
      </c>
      <c r="M10" s="15" t="s">
        <v>67</v>
      </c>
      <c r="N10" s="15"/>
      <c r="O10" s="15"/>
      <c r="P10" s="15"/>
      <c r="Q10" s="15" t="s">
        <v>62</v>
      </c>
      <c r="R10" s="20">
        <v>93.9</v>
      </c>
      <c r="S10" s="21">
        <v>7.65</v>
      </c>
      <c r="T10" s="22">
        <v>12.27</v>
      </c>
      <c r="U10" s="27">
        <v>12.27</v>
      </c>
      <c r="V10" s="28"/>
      <c r="W10" s="15" t="s">
        <v>63</v>
      </c>
      <c r="X10" s="29">
        <v>40</v>
      </c>
      <c r="Y10" s="29">
        <v>32</v>
      </c>
      <c r="Z10" s="29">
        <v>16</v>
      </c>
      <c r="AA10" s="21">
        <v>2</v>
      </c>
      <c r="AB10" s="32">
        <v>1</v>
      </c>
      <c r="AC10" s="37">
        <f t="shared" si="0"/>
        <v>0.02</v>
      </c>
      <c r="AD10" s="32">
        <f t="shared" si="11"/>
        <v>3250</v>
      </c>
      <c r="AE10" s="38">
        <v>3700</v>
      </c>
      <c r="AF10" s="28">
        <f t="shared" si="1"/>
        <v>1.1399999999999999</v>
      </c>
      <c r="AG10" s="15" t="s">
        <v>64</v>
      </c>
      <c r="AH10" s="40">
        <f t="shared" si="2"/>
        <v>0.22800000000000001</v>
      </c>
      <c r="AI10" s="28">
        <f t="shared" si="3"/>
        <v>2.8</v>
      </c>
      <c r="AJ10" s="28">
        <f t="shared" si="4"/>
        <v>16.21</v>
      </c>
      <c r="AK10" s="40">
        <v>0.06</v>
      </c>
      <c r="AL10" s="28">
        <f t="shared" si="5"/>
        <v>1.86</v>
      </c>
      <c r="AM10" s="40">
        <v>0.1</v>
      </c>
      <c r="AN10" s="28">
        <f t="shared" si="6"/>
        <v>3.1</v>
      </c>
      <c r="AO10" s="40">
        <v>0.1</v>
      </c>
      <c r="AP10" s="28">
        <f t="shared" si="7"/>
        <v>3.1</v>
      </c>
      <c r="AQ10" s="28">
        <f t="shared" si="8"/>
        <v>0.95</v>
      </c>
      <c r="AR10" s="15"/>
      <c r="AS10" s="40"/>
      <c r="AT10" s="28">
        <f t="shared" si="9"/>
        <v>0</v>
      </c>
      <c r="AU10" s="28">
        <f t="shared" si="12"/>
        <v>9.01</v>
      </c>
      <c r="AV10" s="28">
        <f t="shared" si="13"/>
        <v>25.22</v>
      </c>
      <c r="AW10" s="43">
        <f t="shared" si="14"/>
        <v>0.18509999999999999</v>
      </c>
      <c r="AX10" s="28">
        <f t="shared" si="15"/>
        <v>30.95</v>
      </c>
      <c r="AY10" s="28">
        <f t="shared" si="10"/>
        <v>32.5</v>
      </c>
      <c r="AZ10" s="28">
        <v>64.989999999999995</v>
      </c>
      <c r="BA10" s="40">
        <v>0.5</v>
      </c>
      <c r="BB10" s="46">
        <v>460</v>
      </c>
    </row>
  </sheetData>
  <sheetProtection insertRows="0" deleteRows="0" sort="0"/>
  <protectedRanges>
    <protectedRange sqref="A2:H3 J2:J3 M3:Q10 L11:BB132 A4:C10 A11:J132 M2:P2 X4:Z4 S4:W10 AI2:AZ2 BB2 BA8:BB10 AB5:AY10 S3:Z3 BA5:BA7 S2:V2 X2:AG2 Z7 Z10 AB3:BB4 AA3:AA10" name="Range1"/>
    <protectedRange sqref="K2:K3 K11:K130" name="Range1_1"/>
    <protectedRange sqref="K2:K3" name="Range1_1_1"/>
    <protectedRange sqref="L2:L4" name="Range1_2"/>
    <protectedRange sqref="Q2 AH2 BA2" name="Range1_3"/>
    <protectedRange sqref="W2" name="Range1_4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#REF!</xm:f>
          </x14:formula1>
          <xm:sqref>W2:W10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P2:P10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F2:F10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Q2:Q10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E2:E10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D2:D10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  <arrUserId title="Range1_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</rangeList>
  <rangeList sheetStid="4" master=""/>
  <rangeList sheetStid="3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2025-03-10T02:28:00Z</dcterms:created>
  <dcterms:modified xsi:type="dcterms:W3CDTF">2026-05-22T06:35:30Z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6504C77AB98843D7862C2B6C407733AD_13</vt:lpwstr>
  </property>
  <property fmtid="{D5CDD505-2E9C-101B-9397-08002B2CF9AE}" pid="3" name="KSOProductBuildVer">
    <vt:lpwstr>2052-5.7.3.8095</vt:lpwstr>
  </property>
  <property fmtid="{D5CDD505-2E9C-101B-9397-08002B2CF9AE}" pid="4" name="CalculationRule">
    <vt:i4>0</vt:i4>
  </property>
</Properties>
</file>