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'[1]Hardline Drop down'!#REF!</definedName>
    <definedName name="aaaaaaaaa">#REF!</definedName>
    <definedName name="ACCESSORIES">'[2]x-Lists'!$AH$2:$AH$12</definedName>
    <definedName name="ALLOCATION">'[2]x-Lists'!$Q$2</definedName>
    <definedName name="AssortedSKU_Range">[3]Mapping!$J$2:$J$3</definedName>
    <definedName name="Banner">'[1]Hardline Drop down'!$H$5:$H$8</definedName>
    <definedName name="BIG_IDEAS">'[2]x-Lists'!$AU$2:$AU$17</definedName>
    <definedName name="BULKPREPACKTYPE">'[2]x-Lists'!$H$2:$H$4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[4]Sheet1!$DW$2:$DW$3</definedName>
    <definedName name="CFSCY">'[2]x-imports'!$A$2:$A$3</definedName>
    <definedName name="CLIMATE">'[2]x-Lists'!$O$2:$O$11</definedName>
    <definedName name="COLOR">'[2]x-Lists'!$AB$2:$AB$7</definedName>
    <definedName name="COLOR_FAMILY">'[2]x-Lists'!$AC$2:$AC$19</definedName>
    <definedName name="colour">[4]Sheet1!$EH$2:$EH$3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d">[5]Mapping!$AR$2:$AR$84</definedName>
    <definedName name="_xlnm.Database">'[2]x-Lists'!$A$2:$A$9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'[2]x-imports'!$B$2:$B$3</definedName>
    <definedName name="DIAMETER">'[2]x-Lists'!$AM$2:$AM$9</definedName>
    <definedName name="Division1">'[1]Hardline Drop down'!$A$5:$A$16</definedName>
    <definedName name="ENERGY_EFFICIENT">'[2]x-Lists'!$AJ$2:$AJ$7</definedName>
    <definedName name="EVENT">'[2]x-Lists'!$AQ$2:$AQ$8</definedName>
    <definedName name="FABRIC_WEIGHT">'[2]x-Lists'!$AI$2:$AI$5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'[2]x-Lists'!$AR$2:$AR$7</definedName>
    <definedName name="foam">[4]Sheet1!$EC$2:$EC$3</definedName>
    <definedName name="FOBPORT">'[2]x-imports'!$C$2:$C$40</definedName>
    <definedName name="FREIGHT">'[2]x-Lists'!$I$2:$I$5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'[2]x-Lists'!$AD$2:$AD$5</definedName>
    <definedName name="HOLIDAY">'[2]x-Lists'!$AP$2:$AP$10</definedName>
    <definedName name="KD">[4]Sheet1!$DS$2:$DS$2</definedName>
    <definedName name="LicensedProduct_Range">[3]Mapping!$AF$2:$AF$3</definedName>
    <definedName name="LIFESTYLE">'[2]x-Lists'!$T$2:$T$5</definedName>
    <definedName name="LOCALIZATION__PRICEPOINT">'[2]x-Lists'!$Z$2:$Z$5</definedName>
    <definedName name="M">[4]Sheet1!$EA$2:$EA$3</definedName>
    <definedName name="MATERIAL">'[2]x-Lists'!$AE$2:$AE$83</definedName>
    <definedName name="Office">'[1]Hardline Drop down'!$C$5:$C$21</definedName>
    <definedName name="PACK">[4]Sheet1!$EE$2:$EE$3</definedName>
    <definedName name="PACK_SET">'[2]x-Lists'!$AO$2:$AO$34</definedName>
    <definedName name="PATTERN">'[2]x-Lists'!$AF$2:$AF$49</definedName>
    <definedName name="PAYMENTTERMS">'[2]x-imports'!$E$2:$E$3</definedName>
    <definedName name="PO_BUY_TYPE">'[2]x-Lists'!$W$2:$W$5</definedName>
    <definedName name="PORT_IFF">[6]a!$A$10:$B$35</definedName>
    <definedName name="POtype">#REF!</definedName>
    <definedName name="Preticketed_Range">[3]Mapping!$H$2:$H$3</definedName>
    <definedName name="ProductLine">'[1]Hardline Drop down'!#REF!</definedName>
    <definedName name="QUEUING">'[2]x-Lists'!$P$2</definedName>
    <definedName name="QUEUING_ITEMS">'[2]x-Lists'!$Y$2:$Y$50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'[2]x-Lists'!$E$2:$E$5</definedName>
    <definedName name="SEASON">'[2]x-Lists'!$L$2:$L$6</definedName>
    <definedName name="SellUnits_Range">[3]Mapping!$D$2:$D$53</definedName>
    <definedName name="SHAPE">'[2]x-Lists'!$AK$2:$AK$10</definedName>
    <definedName name="sheet1">'[1]Hardline Drop down'!#REF!</definedName>
    <definedName name="sheet10">'[1]Hardline Drop down'!#REF!</definedName>
    <definedName name="SHIPTO">'[2]x-Lists'!$B$2:$B$6</definedName>
    <definedName name="SIZE">'[2]x-Lists'!$AL$2:$AL$66</definedName>
    <definedName name="Softline">'[1]Hardline Drop down'!#REF!</definedName>
    <definedName name="SoftlineDivision">'[1]Hardline Drop down'!#REF!</definedName>
    <definedName name="SPECIAL_PROCESSING">'[2]x-Lists'!$R$2:$R$15</definedName>
    <definedName name="suggestedMessage_Range">[3]Mapping!$BF$2:$BF$3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TYPE">'[2]x-Lists'!$N$2:$N$8</definedName>
    <definedName name="TREATMENT">'[2]x-Lists'!$AT$2:$AT$28</definedName>
    <definedName name="UNIT">[4]Sheet1!$EF$2:$EF$3</definedName>
    <definedName name="Upload">'[1]Hardline Drop down'!$E$5</definedName>
    <definedName name="VendorType">'[1]Hardline Drop down'!$F$5:$F$8</definedName>
    <definedName name="WEB_SIZE_CHART">'[2]x-Lists'!$X$2:$X$46</definedName>
    <definedName name="wood">[4]Sheet1!$EG$2:$EG$3</definedName>
    <definedName name="YESNO">'[2]x-Lists'!$D$2:$D$3</definedName>
    <definedName name="栽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19" i="1" l="1"/>
  <c r="BB19" i="1"/>
  <c r="AX19" i="1"/>
  <c r="AT19" i="1"/>
  <c r="AQ19" i="1"/>
  <c r="AO19" i="1"/>
  <c r="AM19" i="1"/>
  <c r="AJ19" i="1"/>
  <c r="AD19" i="1"/>
  <c r="AE19" i="1" s="1"/>
  <c r="AG19" i="1" s="1"/>
  <c r="S19" i="1"/>
  <c r="U19" i="1" s="1"/>
  <c r="BE18" i="1"/>
  <c r="BB18" i="1"/>
  <c r="AX18" i="1"/>
  <c r="AT18" i="1"/>
  <c r="AQ18" i="1"/>
  <c r="AO18" i="1"/>
  <c r="AM18" i="1"/>
  <c r="AJ18" i="1"/>
  <c r="AD18" i="1"/>
  <c r="AE18" i="1" s="1"/>
  <c r="AG18" i="1" s="1"/>
  <c r="S18" i="1"/>
  <c r="U18" i="1" s="1"/>
  <c r="BE17" i="1"/>
  <c r="BB17" i="1"/>
  <c r="AX17" i="1"/>
  <c r="AT17" i="1"/>
  <c r="AQ17" i="1"/>
  <c r="AO17" i="1"/>
  <c r="AM17" i="1"/>
  <c r="AJ17" i="1"/>
  <c r="AD17" i="1"/>
  <c r="AE17" i="1" s="1"/>
  <c r="AG17" i="1" s="1"/>
  <c r="S17" i="1"/>
  <c r="U17" i="1" s="1"/>
  <c r="BE16" i="1"/>
  <c r="BB16" i="1"/>
  <c r="AX16" i="1"/>
  <c r="AT16" i="1"/>
  <c r="AQ16" i="1"/>
  <c r="AO16" i="1"/>
  <c r="AM16" i="1"/>
  <c r="AJ16" i="1"/>
  <c r="AD16" i="1"/>
  <c r="AE16" i="1" s="1"/>
  <c r="AG16" i="1" s="1"/>
  <c r="S16" i="1"/>
  <c r="U16" i="1" s="1"/>
  <c r="BE15" i="1"/>
  <c r="BB15" i="1"/>
  <c r="AX15" i="1"/>
  <c r="AT15" i="1"/>
  <c r="AQ15" i="1"/>
  <c r="AO15" i="1"/>
  <c r="AM15" i="1"/>
  <c r="AJ15" i="1"/>
  <c r="AD15" i="1"/>
  <c r="AE15" i="1" s="1"/>
  <c r="AG15" i="1" s="1"/>
  <c r="S15" i="1"/>
  <c r="U15" i="1" s="1"/>
  <c r="BE14" i="1"/>
  <c r="BB14" i="1"/>
  <c r="AX14" i="1"/>
  <c r="AT14" i="1"/>
  <c r="AQ14" i="1"/>
  <c r="AO14" i="1"/>
  <c r="AM14" i="1"/>
  <c r="AJ14" i="1"/>
  <c r="AD14" i="1"/>
  <c r="AE14" i="1" s="1"/>
  <c r="AG14" i="1" s="1"/>
  <c r="S14" i="1"/>
  <c r="U14" i="1" s="1"/>
  <c r="BE13" i="1"/>
  <c r="BB13" i="1"/>
  <c r="AX13" i="1"/>
  <c r="AT13" i="1"/>
  <c r="AQ13" i="1"/>
  <c r="AO13" i="1"/>
  <c r="AM13" i="1"/>
  <c r="AJ13" i="1"/>
  <c r="AD13" i="1"/>
  <c r="AE13" i="1" s="1"/>
  <c r="AG13" i="1" s="1"/>
  <c r="S13" i="1"/>
  <c r="U13" i="1" s="1"/>
  <c r="BE12" i="1"/>
  <c r="BB12" i="1"/>
  <c r="AX12" i="1"/>
  <c r="AT12" i="1"/>
  <c r="AQ12" i="1"/>
  <c r="AO12" i="1"/>
  <c r="AM12" i="1"/>
  <c r="AJ12" i="1"/>
  <c r="AD12" i="1"/>
  <c r="AE12" i="1" s="1"/>
  <c r="AG12" i="1" s="1"/>
  <c r="S12" i="1"/>
  <c r="U12" i="1" s="1"/>
  <c r="BE11" i="1"/>
  <c r="BB11" i="1"/>
  <c r="AX11" i="1"/>
  <c r="AT11" i="1"/>
  <c r="AQ11" i="1"/>
  <c r="AO11" i="1"/>
  <c r="AM11" i="1"/>
  <c r="AJ11" i="1"/>
  <c r="AD11" i="1"/>
  <c r="AE11" i="1" s="1"/>
  <c r="AG11" i="1" s="1"/>
  <c r="S11" i="1"/>
  <c r="U11" i="1" s="1"/>
  <c r="BE10" i="1"/>
  <c r="BB10" i="1"/>
  <c r="AX10" i="1"/>
  <c r="AT10" i="1"/>
  <c r="AQ10" i="1"/>
  <c r="AO10" i="1"/>
  <c r="AM10" i="1"/>
  <c r="AJ10" i="1"/>
  <c r="AD10" i="1"/>
  <c r="AE10" i="1" s="1"/>
  <c r="AG10" i="1" s="1"/>
  <c r="S10" i="1"/>
  <c r="U10" i="1" s="1"/>
  <c r="BE9" i="1"/>
  <c r="BB9" i="1"/>
  <c r="AX9" i="1"/>
  <c r="AT9" i="1"/>
  <c r="AQ9" i="1"/>
  <c r="AO9" i="1"/>
  <c r="AM9" i="1"/>
  <c r="AJ9" i="1"/>
  <c r="AD9" i="1"/>
  <c r="AE9" i="1" s="1"/>
  <c r="AG9" i="1" s="1"/>
  <c r="S9" i="1"/>
  <c r="U9" i="1" s="1"/>
  <c r="BE8" i="1"/>
  <c r="BB8" i="1"/>
  <c r="AX8" i="1"/>
  <c r="AT8" i="1"/>
  <c r="AQ8" i="1"/>
  <c r="AO8" i="1"/>
  <c r="AM8" i="1"/>
  <c r="AJ8" i="1"/>
  <c r="AD8" i="1"/>
  <c r="AE8" i="1" s="1"/>
  <c r="AG8" i="1" s="1"/>
  <c r="S8" i="1"/>
  <c r="U8" i="1" s="1"/>
  <c r="BE7" i="1"/>
  <c r="BB7" i="1"/>
  <c r="AX7" i="1"/>
  <c r="AT7" i="1"/>
  <c r="AQ7" i="1"/>
  <c r="AO7" i="1"/>
  <c r="AM7" i="1"/>
  <c r="AJ7" i="1"/>
  <c r="AD7" i="1"/>
  <c r="AE7" i="1" s="1"/>
  <c r="AG7" i="1" s="1"/>
  <c r="S7" i="1"/>
  <c r="U7" i="1" s="1"/>
  <c r="BE6" i="1"/>
  <c r="BB6" i="1"/>
  <c r="AX6" i="1"/>
  <c r="AT6" i="1"/>
  <c r="AQ6" i="1"/>
  <c r="AO6" i="1"/>
  <c r="AM6" i="1"/>
  <c r="AJ6" i="1"/>
  <c r="AD6" i="1"/>
  <c r="AE6" i="1" s="1"/>
  <c r="AG6" i="1" s="1"/>
  <c r="S6" i="1"/>
  <c r="U6" i="1" s="1"/>
  <c r="BE5" i="1"/>
  <c r="BB5" i="1"/>
  <c r="AX5" i="1"/>
  <c r="AT5" i="1"/>
  <c r="AQ5" i="1"/>
  <c r="AO5" i="1"/>
  <c r="AM5" i="1"/>
  <c r="AJ5" i="1"/>
  <c r="AD5" i="1"/>
  <c r="AE5" i="1" s="1"/>
  <c r="AG5" i="1" s="1"/>
  <c r="S5" i="1"/>
  <c r="U5" i="1" s="1"/>
  <c r="BE4" i="1"/>
  <c r="BB4" i="1"/>
  <c r="AX4" i="1"/>
  <c r="AT4" i="1"/>
  <c r="AQ4" i="1"/>
  <c r="AO4" i="1"/>
  <c r="AM4" i="1"/>
  <c r="AJ4" i="1"/>
  <c r="AD4" i="1"/>
  <c r="AE4" i="1" s="1"/>
  <c r="AG4" i="1" s="1"/>
  <c r="S4" i="1"/>
  <c r="U4" i="1" s="1"/>
  <c r="BE3" i="1"/>
  <c r="BB3" i="1"/>
  <c r="AX3" i="1"/>
  <c r="AT3" i="1"/>
  <c r="AQ3" i="1"/>
  <c r="AO3" i="1"/>
  <c r="AM3" i="1"/>
  <c r="AJ3" i="1"/>
  <c r="AD3" i="1"/>
  <c r="AE3" i="1" s="1"/>
  <c r="AG3" i="1" s="1"/>
  <c r="S3" i="1"/>
  <c r="U3" i="1" s="1"/>
  <c r="BE2" i="1"/>
  <c r="BB2" i="1"/>
  <c r="AX2" i="1"/>
  <c r="AT2" i="1"/>
  <c r="AQ2" i="1"/>
  <c r="AO2" i="1"/>
  <c r="AM2" i="1"/>
  <c r="AJ2" i="1"/>
  <c r="AD2" i="1"/>
  <c r="AE2" i="1" s="1"/>
  <c r="AG2" i="1" s="1"/>
  <c r="S2" i="1"/>
  <c r="U2" i="1" s="1"/>
  <c r="AU19" i="1" l="1"/>
  <c r="AK11" i="1"/>
  <c r="AK15" i="1"/>
  <c r="AK19" i="1"/>
  <c r="AV19" i="1" s="1"/>
  <c r="AK10" i="1"/>
  <c r="AK12" i="1"/>
  <c r="AU3" i="1"/>
  <c r="AK4" i="1"/>
  <c r="AK13" i="1"/>
  <c r="AK7" i="1"/>
  <c r="AU8" i="1"/>
  <c r="AK3" i="1"/>
  <c r="AV3" i="1" s="1"/>
  <c r="AU11" i="1"/>
  <c r="AK2" i="1"/>
  <c r="AK5" i="1"/>
  <c r="AK8" i="1"/>
  <c r="AV8" i="1" s="1"/>
  <c r="AU16" i="1"/>
  <c r="AK18" i="1"/>
  <c r="AU6" i="1"/>
  <c r="AU9" i="1"/>
  <c r="AU14" i="1"/>
  <c r="AU17" i="1"/>
  <c r="AU4" i="1"/>
  <c r="AU7" i="1"/>
  <c r="AU12" i="1"/>
  <c r="AV12" i="1" s="1"/>
  <c r="AU15" i="1"/>
  <c r="AV15" i="1" s="1"/>
  <c r="AK16" i="1"/>
  <c r="AV16" i="1" s="1"/>
  <c r="AU2" i="1"/>
  <c r="AU5" i="1"/>
  <c r="AV5" i="1" s="1"/>
  <c r="AK6" i="1"/>
  <c r="AK9" i="1"/>
  <c r="AU10" i="1"/>
  <c r="AV10" i="1" s="1"/>
  <c r="AU13" i="1"/>
  <c r="AV13" i="1" s="1"/>
  <c r="AK14" i="1"/>
  <c r="AV14" i="1" s="1"/>
  <c r="AK17" i="1"/>
  <c r="AU18" i="1"/>
  <c r="AV11" i="1"/>
  <c r="AV6" i="1"/>
  <c r="AV9" i="1" l="1"/>
  <c r="AV4" i="1"/>
  <c r="AV17" i="1"/>
  <c r="AV18" i="1"/>
  <c r="BD18" i="1" s="1"/>
  <c r="AV2" i="1"/>
  <c r="BD2" i="1" s="1"/>
  <c r="AV7" i="1"/>
  <c r="BD7" i="1" s="1"/>
  <c r="BD15" i="1"/>
  <c r="AW15" i="1"/>
  <c r="AW2" i="1"/>
  <c r="BD4" i="1"/>
  <c r="AW4" i="1"/>
  <c r="BD10" i="1"/>
  <c r="AW10" i="1"/>
  <c r="AW7" i="1"/>
  <c r="BD13" i="1"/>
  <c r="AW13" i="1"/>
  <c r="AW5" i="1"/>
  <c r="BD5" i="1"/>
  <c r="AW12" i="1"/>
  <c r="BD12" i="1"/>
  <c r="BD17" i="1"/>
  <c r="AW17" i="1"/>
  <c r="BD11" i="1"/>
  <c r="AW11" i="1"/>
  <c r="BD14" i="1"/>
  <c r="AW14" i="1"/>
  <c r="BD8" i="1"/>
  <c r="AW8" i="1"/>
  <c r="BD9" i="1"/>
  <c r="AW9" i="1"/>
  <c r="BD19" i="1"/>
  <c r="AW19" i="1"/>
  <c r="BD3" i="1"/>
  <c r="AW3" i="1"/>
  <c r="BD6" i="1"/>
  <c r="AW6" i="1"/>
  <c r="BD16" i="1"/>
  <c r="AW16" i="1"/>
  <c r="AW18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<sst xmlns="http://schemas.openxmlformats.org/spreadsheetml/2006/main" count="305" uniqueCount="150">
  <si>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</si>
  <si>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</si>
  <si>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</si>
  <si>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</si>
  <si>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</si>
  <si>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</si>
  <si>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</si>
  <si>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</si>
  <si>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</si>
  <si>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</si>
  <si>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</si>
  <si>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</si>
  <si>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</si>
  <si>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</si>
  <si>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</si>
  <si>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</si>
  <si>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</si>
  <si>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</si>
  <si>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</si>
  <si>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</si>
  <si>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</si>
  <si>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</si>
  <si>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</si>
  <si>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</si>
  <si>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</si>
  <si>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</si>
  <si>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</si>
  <si>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</si>
  <si>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</si>
  <si>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</si>
  <si>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</si>
  <si>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</si>
  <si>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</si>
  <si>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</si>
  <si>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</si>
  <si>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</si>
  <si>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</si>
  <si>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</si>
  <si>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</si>
  <si>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</si>
  <si>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</si>
  <si>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</si>
  <si>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</si>
  <si>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</si>
  <si>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</si>
  <si>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</si>
  <si>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</si>
  <si>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</si>
  <si>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</si>
  <si>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</si>
  <si>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</si>
  <si>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</si>
  <si>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</si>
  <si>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</si>
  <si>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</si>
  <si>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</si>
  <si>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</si>
  <si>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</si>
  <si>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Brooke</t>
    <phoneticPr fontId="2" type="noConversion"/>
  </si>
  <si>
    <t>100% Polyester 3pc Hanging  Quilt</t>
  </si>
  <si>
    <t>3pc Hanging  Quilt</t>
  </si>
  <si>
    <t xml:space="preserve">Face&amp; Back: 85gsm microfiber disperse print                                        
Filling: 180gsm slick Poly Fill. </t>
    <phoneticPr fontId="2" type="noConversion"/>
  </si>
  <si>
    <t xml:space="preserve">100% Polyester </t>
  </si>
  <si>
    <t>Full/Queen                        1 Quilt 86"W x 86"L                   2 Shams 20"W x 26"L + 0.5"(2)</t>
    <phoneticPr fontId="2" type="noConversion"/>
  </si>
  <si>
    <t>BLUSH MULTI</t>
    <phoneticPr fontId="2" type="noConversion"/>
  </si>
  <si>
    <t>RS14-8988</t>
    <phoneticPr fontId="2" type="noConversion"/>
  </si>
  <si>
    <t>Set</t>
  </si>
  <si>
    <t>Normal</t>
  </si>
  <si>
    <t>9404.40.9022</t>
  </si>
  <si>
    <r>
      <t>EEC PO#</t>
    </r>
    <r>
      <rPr>
        <sz val="11"/>
        <rFont val="宋体"/>
        <family val="3"/>
        <charset val="134"/>
      </rPr>
      <t>：</t>
    </r>
  </si>
  <si>
    <t>Customer PO#:</t>
  </si>
  <si>
    <t>TBD</t>
  </si>
  <si>
    <t>Brooke</t>
  </si>
  <si>
    <t xml:space="preserve">King                                                                      1 Quilt 102"W x 86"L                   2 Shams 20"W x 36"L + 0.5"(2)
</t>
    <phoneticPr fontId="2" type="noConversion"/>
  </si>
  <si>
    <t>RS14-8989</t>
  </si>
  <si>
    <t>Ship date:</t>
  </si>
  <si>
    <t>Margot</t>
    <phoneticPr fontId="2" type="noConversion"/>
  </si>
  <si>
    <t>Face: 85gsm microfiber digital print.                                                          Back: 85gsm microfiber solid
Filling: 180gsm slick Poly Fill. 
 With scallop edge.</t>
    <phoneticPr fontId="2" type="noConversion"/>
  </si>
  <si>
    <t>Full/Queen                        1 Quilt 86"W x 86"L                   2 Shams 20"W x 26"L + 1.5"(2)</t>
    <phoneticPr fontId="2" type="noConversion"/>
  </si>
  <si>
    <t>BLUE</t>
    <phoneticPr fontId="2" type="noConversion"/>
  </si>
  <si>
    <t>RS14-8990</t>
  </si>
  <si>
    <t>Note 1:</t>
  </si>
  <si>
    <t>Port Arrival Date 2026/8/8, shipping window 8/10-8/14/2026</t>
    <phoneticPr fontId="2" type="noConversion"/>
  </si>
  <si>
    <t>Margot</t>
    <phoneticPr fontId="2" type="noConversion"/>
  </si>
  <si>
    <t>Face: 85gsm microfiber digital print.                                                          Back: 85gsm microfiber solid
Filling: 180gsm slick Poly Fill. 
 With scallop edge.</t>
    <phoneticPr fontId="2" type="noConversion"/>
  </si>
  <si>
    <t xml:space="preserve">King                                                                      1 Quilt 102"W x 86"L                   2 Shams 20"W x 36"L + 1.5"(2)
</t>
    <phoneticPr fontId="2" type="noConversion"/>
  </si>
  <si>
    <t>BLUE</t>
    <phoneticPr fontId="2" type="noConversion"/>
  </si>
  <si>
    <t>RS14-8991</t>
  </si>
  <si>
    <t xml:space="preserve">Note 2: </t>
  </si>
  <si>
    <t>Case Pack 2, Nested pack by size, FQ Brooke  +FQ Margot, K Brooke  +K Margot</t>
    <phoneticPr fontId="2" type="noConversion"/>
  </si>
  <si>
    <t>Penelop</t>
    <phoneticPr fontId="2" type="noConversion"/>
  </si>
  <si>
    <t>Face: 85gsm microfiber disperse print.                                                          Back: 85gsm microfiber solid
Filling: 180gsm slick Poly Fill. 
 With 1.5" Flange.</t>
    <phoneticPr fontId="2" type="noConversion"/>
  </si>
  <si>
    <t>Full/Queen                        1 Quilt 86"W x 86"L                   2 Shams 20"W x 26"L + 1.5"(2)</t>
    <phoneticPr fontId="2" type="noConversion"/>
  </si>
  <si>
    <t>SAGE/ BURGUNDY</t>
    <phoneticPr fontId="2" type="noConversion"/>
  </si>
  <si>
    <t>RS14-8992</t>
  </si>
  <si>
    <t>SAGE/ BURGUNDY</t>
    <phoneticPr fontId="2" type="noConversion"/>
  </si>
  <si>
    <t>RS14-8993</t>
  </si>
  <si>
    <t>Wildflowers</t>
    <phoneticPr fontId="2" type="noConversion"/>
  </si>
  <si>
    <t>Face: 85gsm microfiber disperse print.                                                          Back: 85gsm microfiber solid
Filling: 180gsm slick Poly Fill. 
 With 2.5" ruffle edge.</t>
    <phoneticPr fontId="2" type="noConversion"/>
  </si>
  <si>
    <t>Full/Queen                        1 Quilt 86"W x 86"L                   2 Shams 20"W x 26"L + 2.5"(2)</t>
    <phoneticPr fontId="2" type="noConversion"/>
  </si>
  <si>
    <t>COCOA BROWN</t>
    <phoneticPr fontId="2" type="noConversion"/>
  </si>
  <si>
    <t>RS14-8994</t>
  </si>
  <si>
    <t>Port Arrival Date 2026/8/8, shipping window 8/10-8/14/2026</t>
    <phoneticPr fontId="2" type="noConversion"/>
  </si>
  <si>
    <t xml:space="preserve">King                                                                      1 Quilt 102"W x 86"L                   2 Shams 20"W x 36"L + 2.5"(2)
</t>
    <phoneticPr fontId="2" type="noConversion"/>
  </si>
  <si>
    <t>RS14-8995</t>
  </si>
  <si>
    <t>Case Pack 2, Nested pack by size, FQ Penelop  +FQ Wildflowers, K Penelop  +K Wildflowers</t>
    <phoneticPr fontId="2" type="noConversion"/>
  </si>
  <si>
    <t>Mirabelle</t>
    <phoneticPr fontId="2" type="noConversion"/>
  </si>
  <si>
    <t>Face&amp; Back: 85gsm Washed Solid Microfiber, Embroidered
Filling: 180gsm Poly Slick Fill
With ruffle edge</t>
    <phoneticPr fontId="2" type="noConversion"/>
  </si>
  <si>
    <t>Twin                                    1 Quilt 66"W x 86"L                   1 Sham 20"W x 26"L + 2.5"(1)</t>
    <phoneticPr fontId="2" type="noConversion"/>
  </si>
  <si>
    <t>Pink/Sage</t>
    <phoneticPr fontId="2" type="noConversion"/>
  </si>
  <si>
    <t>RS14-8996</t>
  </si>
  <si>
    <t>Face&amp; Back: 85gsm Washed Solid Microfiber, Embroidered
Filling: 180gsm Poly Slick Fill
With ruffle edge</t>
    <phoneticPr fontId="2" type="noConversion"/>
  </si>
  <si>
    <t>Full/Queen                        1 Quilt 86"W x 86"L                   2 Shams 20"W x 26"L + 2.5"(2)</t>
    <phoneticPr fontId="2" type="noConversion"/>
  </si>
  <si>
    <t>Pink/Sage</t>
    <phoneticPr fontId="2" type="noConversion"/>
  </si>
  <si>
    <t>RS14-8997</t>
  </si>
  <si>
    <t>Mirabelle</t>
    <phoneticPr fontId="2" type="noConversion"/>
  </si>
  <si>
    <t>Face&amp; Back: 85gsm Washed Solid Microfiber, Embroidered
Filling: 180gsm Poly Slick Fill
With ruffle edge</t>
    <phoneticPr fontId="2" type="noConversion"/>
  </si>
  <si>
    <t xml:space="preserve">King                                                                      1 Quilt 102"W x 86"L                   2 Shams 20"W x 36"L + 2.5"(2)
</t>
    <phoneticPr fontId="2" type="noConversion"/>
  </si>
  <si>
    <t>Pink/Sage</t>
    <phoneticPr fontId="2" type="noConversion"/>
  </si>
  <si>
    <t>RS14-8998</t>
  </si>
  <si>
    <t>Port Arrival Date 2026/8/8, shipping window 8/10-8/14/2026</t>
    <phoneticPr fontId="2" type="noConversion"/>
  </si>
  <si>
    <t>Mirabelle</t>
    <phoneticPr fontId="2" type="noConversion"/>
  </si>
  <si>
    <t>Twin                                    1 Quilt 66"W x 86"L                   1 Sham 20"W x 26"L + 2.5"(1)</t>
    <phoneticPr fontId="2" type="noConversion"/>
  </si>
  <si>
    <t>Sage</t>
    <phoneticPr fontId="2" type="noConversion"/>
  </si>
  <si>
    <t>RS14-8999</t>
  </si>
  <si>
    <t>Case Pack 2, Nested pack by size, T Mirabelle_ Pink/ Sage+ T Mirabelle Sage, FQ Mirabelle_ Pink/ Sage  +FQ Mirabelle Sage, K Mirabelle_ Pink/ Sage  +K Mirabelle Sage</t>
    <phoneticPr fontId="2" type="noConversion"/>
  </si>
  <si>
    <t>Full/Queen                        1 Quilt 86"W x 86"L                   2 Shams 20"W x 26"L + 2.5"(2)</t>
    <phoneticPr fontId="2" type="noConversion"/>
  </si>
  <si>
    <t>RS14-9000</t>
  </si>
  <si>
    <t xml:space="preserve">King                                                                      1 Quilt 102"W x 86"L                   2 Shams 20"W x 36"L + 2.5"(2)
</t>
    <phoneticPr fontId="2" type="noConversion"/>
  </si>
  <si>
    <t>RS14-9001</t>
  </si>
  <si>
    <t>Sunflower</t>
    <phoneticPr fontId="2" type="noConversion"/>
  </si>
  <si>
    <t>Face: 85gsm Solid Microfiber
Back: 85gsm Microfiber Print, Embroidered
Filling: 180gsm Poly Slick Fill
With 1.5" Flange.</t>
    <phoneticPr fontId="2" type="noConversion"/>
  </si>
  <si>
    <t>Full/Queen                        1 Quilt 86"W x 86"L                   2 Shams 20"W x 26"L + 1.5"(2)</t>
    <phoneticPr fontId="2" type="noConversion"/>
  </si>
  <si>
    <t>Taupe</t>
    <phoneticPr fontId="2" type="noConversion"/>
  </si>
  <si>
    <t>RS14-9002</t>
  </si>
  <si>
    <t>Sunflower</t>
    <phoneticPr fontId="2" type="noConversion"/>
  </si>
  <si>
    <t>Face: 85gsm Solid Microfiber
Back: 85gsm Microfiber Print, Embroidered
Filling: 180gsm Poly Slick Fill
With 1.5" Flange.</t>
    <phoneticPr fontId="2" type="noConversion"/>
  </si>
  <si>
    <t xml:space="preserve">King                                                                      1 Quilt 102"W x 86"L                   2 Shams 20"W x 36"L + 1.5"(2)
</t>
    <phoneticPr fontId="2" type="noConversion"/>
  </si>
  <si>
    <t>Taupe</t>
    <phoneticPr fontId="2" type="noConversion"/>
  </si>
  <si>
    <t>RS14-9003</t>
  </si>
  <si>
    <t>Elsa</t>
    <phoneticPr fontId="2" type="noConversion"/>
  </si>
  <si>
    <t>Face: Poly Gauze Solid
Back: 85gsm Solid Microfiber, Embroidered
Filling: 120gsm Poly Slick Fill</t>
    <phoneticPr fontId="2" type="noConversion"/>
  </si>
  <si>
    <t>Full/Queen                        1 Quilt 86"W x 86"L                   2 Shams 20"W x 26"L + 0.5"(2)</t>
    <phoneticPr fontId="2" type="noConversion"/>
  </si>
  <si>
    <t>RS14-9004</t>
  </si>
  <si>
    <t>Port Arrival Date 2026/8/8, shipping window 8/10-8/14/2026</t>
    <phoneticPr fontId="2" type="noConversion"/>
  </si>
  <si>
    <t>Elsa</t>
    <phoneticPr fontId="2" type="noConversion"/>
  </si>
  <si>
    <t>Face: Poly Gauze Solid
Back: 85gsm Solid Microfiber, Embroidered
Filling: 120gsm Poly Slick Fill</t>
    <phoneticPr fontId="2" type="noConversion"/>
  </si>
  <si>
    <t xml:space="preserve">King                                                                      1 Quilt 102"W x 86"L                   2 Shams 20"W x 36"L + 0.5"(2)
</t>
    <phoneticPr fontId="2" type="noConversion"/>
  </si>
  <si>
    <t>RS14-9005</t>
  </si>
  <si>
    <t>Case Pack 2, Nested pack by size, FQ Sunflower  +FQ Elsa, K Sunflower  +K Elsa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</si>
</sst>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 &quot;¥&quot;* #,##0.00_ ;_ &quot;¥&quot;* \-#,##0.00_ ;_ &quot;¥&quot;* &quot;-&quot;??_ ;_ @_ "/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\$#,##0.00"/>
    <numFmt numFmtId="182" formatCode="_ \¥* #,##0.00_ ;_ \¥* \-#,##0.00_ ;_ \¥* \-??_ ;_ @_ "/>
  </numFmts>
  <fonts count="14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0"/>
      <name val="Aptos"/>
      <family val="2"/>
    </font>
    <font>
      <sz val="11"/>
      <name val="宋体"/>
      <family val="3"/>
      <charset val="134"/>
    </font>
    <font>
      <b/>
      <sz val="10"/>
      <name val="Aptos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rgb="FFFFCC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0" fontId="1" fillId="0" borderId="0"/>
    <xf numFmtId="0" fontId="6" fillId="0" borderId="0"/>
    <xf numFmtId="0" fontId="9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182" fontId="10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4" xfId="0" applyNumberFormat="1" applyBorder="1" applyAlignment="1">
      <alignment wrapText="1"/>
    </xf>
    <xf numFmtId="177" fontId="0" fillId="0" borderId="4" xfId="0" applyNumberFormat="1" applyBorder="1" applyAlignment="1">
      <alignment wrapText="1"/>
    </xf>
    <xf numFmtId="0" fontId="4" fillId="4" borderId="0" xfId="0" applyFont="1" applyFill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center" wrapText="1"/>
    </xf>
    <xf numFmtId="0" fontId="4" fillId="6" borderId="4" xfId="1" applyFont="1" applyFill="1" applyBorder="1" applyAlignment="1">
      <alignment horizontal="center" wrapText="1"/>
    </xf>
    <xf numFmtId="176" fontId="4" fillId="2" borderId="4" xfId="0" applyNumberFormat="1" applyFont="1" applyFill="1" applyBorder="1" applyAlignment="1">
      <alignment horizontal="center" wrapText="1"/>
    </xf>
    <xf numFmtId="2" fontId="4" fillId="2" borderId="4" xfId="0" applyNumberFormat="1" applyFont="1" applyFill="1" applyBorder="1" applyAlignment="1">
      <alignment horizontal="center" wrapText="1"/>
    </xf>
    <xf numFmtId="177" fontId="7" fillId="2" borderId="4" xfId="2" applyNumberFormat="1" applyFont="1" applyFill="1" applyBorder="1" applyAlignment="1">
      <alignment wrapText="1"/>
    </xf>
    <xf numFmtId="177" fontId="4" fillId="7" borderId="2" xfId="0" applyNumberFormat="1" applyFont="1" applyFill="1" applyBorder="1" applyAlignment="1">
      <alignment horizontal="center" wrapText="1"/>
    </xf>
    <xf numFmtId="177" fontId="4" fillId="2" borderId="4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78" fontId="4" fillId="0" borderId="4" xfId="0" applyNumberFormat="1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 wrapText="1"/>
    </xf>
    <xf numFmtId="179" fontId="7" fillId="0" borderId="4" xfId="2" applyNumberFormat="1" applyFont="1" applyBorder="1" applyAlignment="1">
      <alignment wrapText="1"/>
    </xf>
    <xf numFmtId="1" fontId="7" fillId="0" borderId="4" xfId="2" applyNumberFormat="1" applyFont="1" applyBorder="1" applyAlignment="1">
      <alignment wrapText="1"/>
    </xf>
    <xf numFmtId="177" fontId="7" fillId="0" borderId="4" xfId="2" applyNumberFormat="1" applyFont="1" applyBorder="1" applyAlignment="1">
      <alignment wrapText="1"/>
    </xf>
    <xf numFmtId="10" fontId="4" fillId="0" borderId="4" xfId="0" applyNumberFormat="1" applyFont="1" applyBorder="1" applyAlignment="1">
      <alignment horizontal="center" wrapText="1"/>
    </xf>
    <xf numFmtId="177" fontId="7" fillId="6" borderId="4" xfId="2" applyNumberFormat="1" applyFont="1" applyFill="1" applyBorder="1" applyAlignment="1">
      <alignment wrapText="1"/>
    </xf>
    <xf numFmtId="177" fontId="7" fillId="3" borderId="4" xfId="2" applyNumberFormat="1" applyFont="1" applyFill="1" applyBorder="1" applyAlignment="1">
      <alignment wrapText="1"/>
    </xf>
    <xf numFmtId="10" fontId="7" fillId="6" borderId="4" xfId="2" applyNumberFormat="1" applyFont="1" applyFill="1" applyBorder="1" applyAlignment="1">
      <alignment wrapText="1"/>
    </xf>
    <xf numFmtId="177" fontId="8" fillId="6" borderId="4" xfId="2" applyNumberFormat="1" applyFont="1" applyFill="1" applyBorder="1" applyAlignment="1">
      <alignment wrapText="1"/>
    </xf>
    <xf numFmtId="177" fontId="4" fillId="3" borderId="4" xfId="0" applyNumberFormat="1" applyFont="1" applyFill="1" applyBorder="1" applyAlignment="1">
      <alignment horizontal="center" wrapText="1"/>
    </xf>
    <xf numFmtId="177" fontId="4" fillId="0" borderId="4" xfId="0" applyNumberFormat="1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1" applyBorder="1" applyAlignment="1">
      <alignment wrapText="1"/>
    </xf>
    <xf numFmtId="0" fontId="6" fillId="0" borderId="4" xfId="3" quotePrefix="1" applyFont="1" applyFill="1" applyBorder="1" applyAlignment="1">
      <alignment horizontal="left" wrapText="1"/>
    </xf>
    <xf numFmtId="176" fontId="0" fillId="0" borderId="4" xfId="0" applyNumberFormat="1" applyBorder="1" applyAlignment="1">
      <alignment wrapText="1"/>
    </xf>
    <xf numFmtId="2" fontId="0" fillId="0" borderId="4" xfId="0" applyNumberFormat="1" applyBorder="1" applyAlignment="1">
      <alignment wrapText="1"/>
    </xf>
    <xf numFmtId="177" fontId="0" fillId="8" borderId="4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4" xfId="0" applyNumberFormat="1" applyBorder="1" applyAlignment="1">
      <alignment wrapText="1"/>
    </xf>
    <xf numFmtId="1" fontId="1" fillId="0" borderId="4" xfId="0" applyNumberFormat="1" applyFont="1" applyBorder="1" applyAlignment="1">
      <alignment wrapText="1"/>
    </xf>
    <xf numFmtId="179" fontId="0" fillId="8" borderId="4" xfId="0" applyNumberFormat="1" applyFill="1" applyBorder="1" applyAlignment="1">
      <alignment wrapText="1"/>
    </xf>
    <xf numFmtId="1" fontId="0" fillId="8" borderId="4" xfId="0" applyNumberFormat="1" applyFill="1" applyBorder="1" applyAlignment="1">
      <alignment wrapText="1"/>
    </xf>
    <xf numFmtId="177" fontId="0" fillId="8" borderId="4" xfId="0" applyNumberFormat="1" applyFill="1" applyBorder="1" applyAlignment="1">
      <alignment wrapText="1"/>
    </xf>
    <xf numFmtId="10" fontId="0" fillId="0" borderId="4" xfId="0" applyNumberFormat="1" applyBorder="1" applyAlignment="1">
      <alignment wrapText="1"/>
    </xf>
    <xf numFmtId="10" fontId="0" fillId="6" borderId="4" xfId="5" applyNumberFormat="1" applyFont="1" applyFill="1" applyBorder="1" applyAlignment="1">
      <alignment wrapText="1"/>
    </xf>
    <xf numFmtId="177" fontId="11" fillId="6" borderId="4" xfId="6" applyNumberFormat="1" applyFont="1" applyFill="1" applyBorder="1" applyAlignment="1">
      <alignment horizontal="center"/>
    </xf>
    <xf numFmtId="10" fontId="0" fillId="8" borderId="2" xfId="5" applyNumberFormat="1" applyFont="1" applyFill="1" applyBorder="1" applyAlignment="1">
      <alignment wrapText="1"/>
    </xf>
    <xf numFmtId="0" fontId="11" fillId="6" borderId="4" xfId="0" applyFont="1" applyFill="1" applyBorder="1" applyAlignment="1">
      <alignment horizontal="center"/>
    </xf>
    <xf numFmtId="177" fontId="0" fillId="8" borderId="3" xfId="0" applyNumberFormat="1" applyFill="1" applyBorder="1" applyAlignment="1">
      <alignment wrapText="1"/>
    </xf>
    <xf numFmtId="0" fontId="3" fillId="0" borderId="0" xfId="0" applyFont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0" xfId="0" applyNumberFormat="1" applyAlignment="1">
      <alignment horizontal="left" wrapText="1"/>
    </xf>
    <xf numFmtId="14" fontId="0" fillId="0" borderId="0" xfId="0" applyNumberFormat="1" applyAlignment="1">
      <alignment wrapText="1"/>
    </xf>
    <xf numFmtId="0" fontId="1" fillId="0" borderId="0" xfId="0" applyFont="1" applyAlignment="1"/>
    <xf numFmtId="0" fontId="1" fillId="0" borderId="4" xfId="0" applyFont="1" applyBorder="1" applyAlignment="1">
      <alignment horizontal="center" wrapText="1"/>
    </xf>
    <xf numFmtId="181" fontId="13" fillId="9" borderId="4" xfId="0" applyNumberFormat="1" applyFont="1" applyFill="1" applyBorder="1" applyAlignment="1">
      <alignment horizontal="center"/>
    </xf>
    <xf numFmtId="10" fontId="0" fillId="8" borderId="4" xfId="5" applyNumberFormat="1" applyFont="1" applyFill="1" applyBorder="1" applyAlignment="1">
      <alignment wrapText="1"/>
    </xf>
    <xf numFmtId="0" fontId="11" fillId="6" borderId="4" xfId="0" applyFont="1" applyFill="1" applyBorder="1" applyAlignment="1">
      <alignment horizontal="center" wrapText="1"/>
    </xf>
    <xf numFmtId="177" fontId="11" fillId="6" borderId="4" xfId="7" applyNumberFormat="1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</cellXfs>
  <cellStyles count="8">
    <cellStyle name="Currency 2" xfId="4"/>
    <cellStyle name="Currency 4 4" xfId="6"/>
    <cellStyle name="Currency 4 4 2 2" xfId="7"/>
    <cellStyle name="Normal 2" xfId="1"/>
    <cellStyle name="Normal 2 18 2" xfId="2"/>
    <cellStyle name="Percent 2" xfId="5"/>
    <cellStyle name="常规" xfId="0" builtinId="0"/>
    <cellStyle name="常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96495</xdr:colOff>
      <xdr:row>1</xdr:row>
      <xdr:rowOff>123825</xdr:rowOff>
    </xdr:from>
    <xdr:ext cx="1102696" cy="1457325"/>
    <xdr:pic>
      <xdr:nvPicPr>
        <xdr:cNvPr id="2" name="图片 1">
          <a:extLst>
            <a:ext uri="{FF2B5EF4-FFF2-40B4-BE49-F238E27FC236}">
              <a16:creationId xmlns="" xmlns:a16="http://schemas.microsoft.com/office/drawing/2014/main" id="{6C7AEBC6-5039-4E1E-9324-0C9736D32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5720" y="1362075"/>
          <a:ext cx="1102696" cy="1457325"/>
        </a:xfrm>
        <a:prstGeom prst="rect">
          <a:avLst/>
        </a:prstGeom>
      </xdr:spPr>
    </xdr:pic>
    <xdr:clientData/>
  </xdr:oneCellAnchor>
  <xdr:oneCellAnchor>
    <xdr:from>
      <xdr:col>2</xdr:col>
      <xdr:colOff>114300</xdr:colOff>
      <xdr:row>3</xdr:row>
      <xdr:rowOff>124385</xdr:rowOff>
    </xdr:from>
    <xdr:ext cx="1065536" cy="1390090"/>
    <xdr:pic>
      <xdr:nvPicPr>
        <xdr:cNvPr id="3" name="图片 2">
          <a:extLst>
            <a:ext uri="{FF2B5EF4-FFF2-40B4-BE49-F238E27FC236}">
              <a16:creationId xmlns="" xmlns:a16="http://schemas.microsoft.com/office/drawing/2014/main" id="{149C2948-30F0-4A10-8530-32030D784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3525" y="3267635"/>
          <a:ext cx="1065536" cy="1390090"/>
        </a:xfrm>
        <a:prstGeom prst="rect">
          <a:avLst/>
        </a:prstGeom>
      </xdr:spPr>
    </xdr:pic>
    <xdr:clientData/>
  </xdr:oneCellAnchor>
  <xdr:oneCellAnchor>
    <xdr:from>
      <xdr:col>2</xdr:col>
      <xdr:colOff>93691</xdr:colOff>
      <xdr:row>5</xdr:row>
      <xdr:rowOff>135716</xdr:rowOff>
    </xdr:from>
    <xdr:ext cx="1125509" cy="1511100"/>
    <xdr:pic>
      <xdr:nvPicPr>
        <xdr:cNvPr id="4" name="图片 3">
          <a:extLst>
            <a:ext uri="{FF2B5EF4-FFF2-40B4-BE49-F238E27FC236}">
              <a16:creationId xmlns="" xmlns:a16="http://schemas.microsoft.com/office/drawing/2014/main" id="{407A3A12-D9AE-4899-9A4E-8EF0AB820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916" y="5307791"/>
          <a:ext cx="1125509" cy="1511100"/>
        </a:xfrm>
        <a:prstGeom prst="rect">
          <a:avLst/>
        </a:prstGeom>
      </xdr:spPr>
    </xdr:pic>
    <xdr:clientData/>
  </xdr:oneCellAnchor>
  <xdr:oneCellAnchor>
    <xdr:from>
      <xdr:col>2</xdr:col>
      <xdr:colOff>23319</xdr:colOff>
      <xdr:row>7</xdr:row>
      <xdr:rowOff>142875</xdr:rowOff>
    </xdr:from>
    <xdr:ext cx="1253031" cy="1634794"/>
    <xdr:pic>
      <xdr:nvPicPr>
        <xdr:cNvPr id="5" name="图片 4">
          <a:extLst>
            <a:ext uri="{FF2B5EF4-FFF2-40B4-BE49-F238E27FC236}">
              <a16:creationId xmlns="" xmlns:a16="http://schemas.microsoft.com/office/drawing/2014/main" id="{2C5415AC-01BE-4D24-B75C-95048145C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2544" y="7219950"/>
          <a:ext cx="1253031" cy="1634794"/>
        </a:xfrm>
        <a:prstGeom prst="rect">
          <a:avLst/>
        </a:prstGeom>
      </xdr:spPr>
    </xdr:pic>
    <xdr:clientData/>
  </xdr:oneCellAnchor>
  <xdr:twoCellAnchor editAs="oneCell">
    <xdr:from>
      <xdr:col>2</xdr:col>
      <xdr:colOff>49306</xdr:colOff>
      <xdr:row>9</xdr:row>
      <xdr:rowOff>609600</xdr:rowOff>
    </xdr:from>
    <xdr:to>
      <xdr:col>2</xdr:col>
      <xdr:colOff>1282965</xdr:colOff>
      <xdr:row>10</xdr:row>
      <xdr:rowOff>848846</xdr:rowOff>
    </xdr:to>
    <xdr:pic>
      <xdr:nvPicPr>
        <xdr:cNvPr id="6" name="Image 5" descr="Picture">
          <a:extLst>
            <a:ext uri="{FF2B5EF4-FFF2-40B4-BE49-F238E27FC236}">
              <a16:creationId xmlns="" xmlns:a16="http://schemas.microsoft.com/office/drawing/2014/main" id="{6187B1AA-438F-4ED6-B0E9-913442D4E0A2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468531" y="9715500"/>
          <a:ext cx="1233659" cy="1125071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16249</xdr:colOff>
      <xdr:row>12</xdr:row>
      <xdr:rowOff>460563</xdr:rowOff>
    </xdr:from>
    <xdr:to>
      <xdr:col>3</xdr:col>
      <xdr:colOff>376</xdr:colOff>
      <xdr:row>13</xdr:row>
      <xdr:rowOff>699273</xdr:rowOff>
    </xdr:to>
    <xdr:pic>
      <xdr:nvPicPr>
        <xdr:cNvPr id="7" name="Image 6" descr="Picture">
          <a:extLst>
            <a:ext uri="{FF2B5EF4-FFF2-40B4-BE49-F238E27FC236}">
              <a16:creationId xmlns="" xmlns:a16="http://schemas.microsoft.com/office/drawing/2014/main" id="{6083BA87-FA80-4F87-8957-1EF837714C86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435474" y="12223938"/>
          <a:ext cx="1289052" cy="11245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25774</xdr:colOff>
      <xdr:row>15</xdr:row>
      <xdr:rowOff>311525</xdr:rowOff>
    </xdr:from>
    <xdr:to>
      <xdr:col>2</xdr:col>
      <xdr:colOff>1285876</xdr:colOff>
      <xdr:row>16</xdr:row>
      <xdr:rowOff>314325</xdr:rowOff>
    </xdr:to>
    <xdr:pic>
      <xdr:nvPicPr>
        <xdr:cNvPr id="8" name="Image 7" descr="Picture">
          <a:extLst>
            <a:ext uri="{FF2B5EF4-FFF2-40B4-BE49-F238E27FC236}">
              <a16:creationId xmlns="" xmlns:a16="http://schemas.microsoft.com/office/drawing/2014/main" id="{21F08916-C420-4260-9858-6E0C949E40D1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1444999" y="14960975"/>
          <a:ext cx="1260102" cy="88862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152401</xdr:colOff>
      <xdr:row>17</xdr:row>
      <xdr:rowOff>610723</xdr:rowOff>
    </xdr:from>
    <xdr:to>
      <xdr:col>2</xdr:col>
      <xdr:colOff>1168347</xdr:colOff>
      <xdr:row>18</xdr:row>
      <xdr:rowOff>314325</xdr:rowOff>
    </xdr:to>
    <xdr:pic>
      <xdr:nvPicPr>
        <xdr:cNvPr id="9" name="图片 10">
          <a:extLst>
            <a:ext uri="{FF2B5EF4-FFF2-40B4-BE49-F238E27FC236}">
              <a16:creationId xmlns="" xmlns:a16="http://schemas.microsoft.com/office/drawing/2014/main" id="{54CB9377-55CF-4F10-A161-477FB9D14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17031823"/>
          <a:ext cx="1015946" cy="589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VD\AppData\Local\Microsoft\Windows\Temporary%20Internet%20Files\Content.Outlook\UNTFDTPU\ITP%20HS%20Watercolour%207pc%202014-10-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Aug%20POE%20Quilt%20Commit-5.1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dline ITP"/>
      <sheetName val="Hardline Drop down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The Bay</v>
          </cell>
        </row>
        <row r="6">
          <cell r="A6" t="str">
            <v>Houseware</v>
          </cell>
          <cell r="C6" t="str">
            <v>China</v>
          </cell>
          <cell r="F6" t="str">
            <v>Hardhome</v>
          </cell>
          <cell r="H6" t="str">
            <v>Zellers</v>
          </cell>
        </row>
        <row r="7">
          <cell r="A7" t="str">
            <v>Outdoor Living/Seas</v>
          </cell>
          <cell r="C7" t="str">
            <v xml:space="preserve">Egypt </v>
          </cell>
          <cell r="F7" t="str">
            <v>FA</v>
          </cell>
          <cell r="H7" t="str">
            <v>Home Outfitters</v>
          </cell>
        </row>
        <row r="8">
          <cell r="A8" t="str">
            <v xml:space="preserve">Toys/Sporting goods  </v>
          </cell>
          <cell r="C8" t="str">
            <v>India</v>
          </cell>
          <cell r="F8" t="str">
            <v>Footwear</v>
          </cell>
          <cell r="H8" t="str">
            <v>Lord &amp; Taylor</v>
          </cell>
        </row>
        <row r="9">
          <cell r="A9" t="str">
            <v xml:space="preserve">Stationery/Book/Yarn </v>
          </cell>
          <cell r="C9" t="str">
            <v>Indonesia</v>
          </cell>
        </row>
        <row r="10">
          <cell r="A10" t="str">
            <v>Footwear</v>
          </cell>
          <cell r="C10" t="str">
            <v xml:space="preserve">Korea </v>
          </cell>
        </row>
        <row r="11">
          <cell r="A11" t="str">
            <v>Fashion Accessory</v>
          </cell>
          <cell r="C11" t="str">
            <v>Malaysia</v>
          </cell>
        </row>
        <row r="12">
          <cell r="A12" t="str">
            <v>Seasonal</v>
          </cell>
          <cell r="C12" t="str">
            <v>Mexico</v>
          </cell>
        </row>
        <row r="13">
          <cell r="A13" t="str">
            <v>Patio&amp;Lawn&amp;Garden</v>
          </cell>
          <cell r="C13" t="str">
            <v xml:space="preserve">Pakistan </v>
          </cell>
        </row>
        <row r="14">
          <cell r="A14" t="str">
            <v>Furniture</v>
          </cell>
          <cell r="C14" t="str">
            <v>Portugal</v>
          </cell>
        </row>
        <row r="15">
          <cell r="A15" t="str">
            <v>Home Appliance</v>
          </cell>
          <cell r="C15" t="str">
            <v>Singapore</v>
          </cell>
        </row>
        <row r="16">
          <cell r="A16" t="str">
            <v>Lighting</v>
          </cell>
          <cell r="C16" t="str">
            <v>Taiwan</v>
          </cell>
        </row>
        <row r="17">
          <cell r="C17" t="str">
            <v>Thailand</v>
          </cell>
        </row>
        <row r="18">
          <cell r="C18" t="str">
            <v>Turkey</v>
          </cell>
        </row>
        <row r="19">
          <cell r="C19" t="str">
            <v>Vietnam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Miya Printed Quote0408"/>
      <sheetName val="Miya Emb quote0410"/>
      <sheetName val="Elsa 4.30 "/>
      <sheetName val="ValueSelect"/>
      <sheetName val="Data"/>
    </sheetNames>
    <sheetDataSet>
      <sheetData sheetId="0"/>
      <sheetData sheetId="1"/>
      <sheetData sheetId="2">
        <row r="3">
          <cell r="F3">
            <v>62.5</v>
          </cell>
        </row>
        <row r="4">
          <cell r="F4">
            <v>71.8</v>
          </cell>
        </row>
        <row r="6">
          <cell r="F6">
            <v>76.3</v>
          </cell>
        </row>
        <row r="7">
          <cell r="F7">
            <v>84</v>
          </cell>
        </row>
        <row r="12">
          <cell r="F12">
            <v>67.599999999999994</v>
          </cell>
        </row>
        <row r="13">
          <cell r="F13">
            <v>77.3</v>
          </cell>
        </row>
        <row r="15">
          <cell r="F15">
            <v>67.900000000000006</v>
          </cell>
        </row>
        <row r="16">
          <cell r="F16">
            <v>78.3</v>
          </cell>
        </row>
      </sheetData>
      <sheetData sheetId="3">
        <row r="2">
          <cell r="F2">
            <v>62.5</v>
          </cell>
        </row>
        <row r="3">
          <cell r="F3">
            <v>83</v>
          </cell>
        </row>
        <row r="4">
          <cell r="F4">
            <v>95.5</v>
          </cell>
        </row>
        <row r="5">
          <cell r="F5">
            <v>62.5</v>
          </cell>
        </row>
        <row r="6">
          <cell r="F6">
            <v>83</v>
          </cell>
        </row>
        <row r="7">
          <cell r="F7">
            <v>95.5</v>
          </cell>
        </row>
        <row r="9">
          <cell r="F9">
            <v>88.8</v>
          </cell>
        </row>
        <row r="10">
          <cell r="F10">
            <v>99</v>
          </cell>
        </row>
      </sheetData>
      <sheetData sheetId="4">
        <row r="4">
          <cell r="O4">
            <v>114.3</v>
          </cell>
        </row>
        <row r="5">
          <cell r="O5">
            <v>131.5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19"/>
  <sheetViews>
    <sheetView tabSelected="1" topLeftCell="AF13" workbookViewId="0">
      <selection activeCell="BA20" sqref="BA20"/>
    </sheetView>
  </sheetViews>
  <sheetFormatPr defaultColWidth="9.140625" defaultRowHeight="15"/>
  <cols>
    <col min="1" max="1" width="11.140625" style="1" customWidth="1"/>
    <col min="2" max="2" width="10.140625" style="2" customWidth="1"/>
    <col min="3" max="3" width="19.5703125" style="1" customWidth="1"/>
    <col min="4" max="4" width="8.42578125" style="1" customWidth="1"/>
    <col min="5" max="5" width="7.85546875" style="1" customWidth="1"/>
    <col min="6" max="6" width="9.42578125" style="1" customWidth="1"/>
    <col min="7" max="7" width="11.28515625" style="1" customWidth="1"/>
    <col min="8" max="8" width="13.5703125" style="2" customWidth="1"/>
    <col min="9" max="9" width="18.28515625" style="1" customWidth="1"/>
    <col min="10" max="10" width="12.42578125" style="1" customWidth="1"/>
    <col min="11" max="11" width="24.7109375" style="1" customWidth="1"/>
    <col min="12" max="12" width="12.42578125" style="3" customWidth="1"/>
    <col min="13" max="13" width="20.140625" style="1" customWidth="1"/>
    <col min="14" max="17" width="12.42578125" style="1" customWidth="1"/>
    <col min="18" max="18" width="7.5703125" style="1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1" customWidth="1"/>
    <col min="25" max="25" width="8.140625" style="8" customWidth="1"/>
    <col min="26" max="26" width="8.7109375" style="8" customWidth="1"/>
    <col min="27" max="27" width="7.140625" style="8" customWidth="1"/>
    <col min="28" max="28" width="9" style="5" customWidth="1"/>
    <col min="29" max="29" width="6.28515625" style="9" customWidth="1"/>
    <col min="30" max="30" width="10" style="10" customWidth="1"/>
    <col min="31" max="31" width="9.85546875" style="9" customWidth="1"/>
    <col min="32" max="32" width="7.85546875" style="1" customWidth="1"/>
    <col min="33" max="33" width="8.85546875" style="6" customWidth="1"/>
    <col min="34" max="34" width="10" style="1" customWidth="1"/>
    <col min="35" max="35" width="8.42578125" style="11" customWidth="1"/>
    <col min="36" max="36" width="9" style="6" customWidth="1"/>
    <col min="37" max="37" width="8.42578125" style="6" customWidth="1"/>
    <col min="38" max="38" width="7.85546875" style="11" customWidth="1"/>
    <col min="39" max="39" width="5.85546875" style="6" customWidth="1"/>
    <col min="40" max="40" width="8.140625" style="11" customWidth="1"/>
    <col min="41" max="41" width="9.28515625" style="6" customWidth="1"/>
    <col min="42" max="42" width="11.5703125" style="11" customWidth="1"/>
    <col min="43" max="43" width="10.85546875" style="6" customWidth="1"/>
    <col min="44" max="44" width="9.5703125" style="1" customWidth="1"/>
    <col min="45" max="45" width="9.5703125" style="11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11" customWidth="1"/>
    <col min="50" max="50" width="7.85546875" style="6" customWidth="1"/>
    <col min="51" max="51" width="9.5703125" style="6" customWidth="1"/>
    <col min="52" max="52" width="7.7109375" style="6" customWidth="1"/>
    <col min="53" max="54" width="12.140625" style="11" customWidth="1"/>
    <col min="55" max="55" width="12.140625" style="6" customWidth="1"/>
    <col min="56" max="57" width="14.42578125" style="1" customWidth="1"/>
    <col min="58" max="58" width="9.140625" style="1"/>
    <col min="59" max="59" width="16.5703125" style="6" customWidth="1"/>
    <col min="60" max="60" width="10.42578125" style="6" customWidth="1"/>
    <col min="61" max="61" width="15.42578125" style="1" customWidth="1"/>
    <col min="62" max="62" width="9.140625" style="1"/>
    <col min="63" max="64" width="10.42578125" style="1" bestFit="1" customWidth="1"/>
    <col min="65" max="16384" width="9.140625" style="1"/>
  </cols>
  <sheetData>
    <row r="1" spans="1:65" ht="68.099999999999994" customHeight="1">
      <c r="A1" s="14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8" t="s">
        <v>6</v>
      </c>
      <c r="H1" s="16" t="s">
        <v>7</v>
      </c>
      <c r="I1" s="19" t="s">
        <v>8</v>
      </c>
      <c r="J1" s="20" t="s">
        <v>9</v>
      </c>
      <c r="K1" s="19" t="s">
        <v>10</v>
      </c>
      <c r="L1" s="20" t="s">
        <v>11</v>
      </c>
      <c r="M1" s="19" t="s">
        <v>12</v>
      </c>
      <c r="N1" s="19" t="s">
        <v>13</v>
      </c>
      <c r="O1" s="16" t="s">
        <v>14</v>
      </c>
      <c r="P1" s="16" t="s">
        <v>15</v>
      </c>
      <c r="Q1" s="16" t="s">
        <v>16</v>
      </c>
      <c r="R1" s="20" t="s">
        <v>17</v>
      </c>
      <c r="S1" s="21" t="s">
        <v>18</v>
      </c>
      <c r="T1" s="22" t="s">
        <v>19</v>
      </c>
      <c r="U1" s="23" t="s">
        <v>20</v>
      </c>
      <c r="V1" s="24" t="s">
        <v>21</v>
      </c>
      <c r="W1" s="25" t="s">
        <v>22</v>
      </c>
      <c r="X1" s="26" t="s">
        <v>23</v>
      </c>
      <c r="Y1" s="27" t="s">
        <v>24</v>
      </c>
      <c r="Z1" s="27" t="s">
        <v>25</v>
      </c>
      <c r="AA1" s="27" t="s">
        <v>26</v>
      </c>
      <c r="AB1" s="28" t="s">
        <v>27</v>
      </c>
      <c r="AC1" s="29" t="s">
        <v>28</v>
      </c>
      <c r="AD1" s="30" t="s">
        <v>29</v>
      </c>
      <c r="AE1" s="31" t="s">
        <v>30</v>
      </c>
      <c r="AF1" s="15" t="s">
        <v>31</v>
      </c>
      <c r="AG1" s="32" t="s">
        <v>32</v>
      </c>
      <c r="AH1" s="15" t="s">
        <v>33</v>
      </c>
      <c r="AI1" s="33" t="s">
        <v>34</v>
      </c>
      <c r="AJ1" s="34" t="s">
        <v>35</v>
      </c>
      <c r="AK1" s="32" t="s">
        <v>36</v>
      </c>
      <c r="AL1" s="33" t="s">
        <v>37</v>
      </c>
      <c r="AM1" s="32" t="s">
        <v>38</v>
      </c>
      <c r="AN1" s="33" t="s">
        <v>39</v>
      </c>
      <c r="AO1" s="32" t="s">
        <v>40</v>
      </c>
      <c r="AP1" s="33" t="s">
        <v>41</v>
      </c>
      <c r="AQ1" s="32" t="s">
        <v>42</v>
      </c>
      <c r="AR1" s="26" t="s">
        <v>43</v>
      </c>
      <c r="AS1" s="33" t="s">
        <v>44</v>
      </c>
      <c r="AT1" s="32" t="s">
        <v>45</v>
      </c>
      <c r="AU1" s="32" t="s">
        <v>46</v>
      </c>
      <c r="AV1" s="35" t="s">
        <v>47</v>
      </c>
      <c r="AW1" s="36" t="s">
        <v>48</v>
      </c>
      <c r="AX1" s="35" t="s">
        <v>49</v>
      </c>
      <c r="AY1" s="37" t="s">
        <v>50</v>
      </c>
      <c r="AZ1" s="38" t="s">
        <v>51</v>
      </c>
      <c r="BA1" s="38" t="s">
        <v>52</v>
      </c>
      <c r="BB1" s="35" t="s">
        <v>53</v>
      </c>
      <c r="BC1" s="19" t="s">
        <v>54</v>
      </c>
      <c r="BD1" s="39" t="s">
        <v>55</v>
      </c>
      <c r="BE1" s="39" t="s">
        <v>56</v>
      </c>
      <c r="BG1" s="1"/>
      <c r="BH1" s="1"/>
    </row>
    <row r="2" spans="1:65" ht="75" customHeight="1">
      <c r="A2" s="40"/>
      <c r="B2" s="41">
        <v>1</v>
      </c>
      <c r="C2" s="71"/>
      <c r="D2" s="40"/>
      <c r="E2" s="40"/>
      <c r="F2" s="40"/>
      <c r="G2" s="40" t="s">
        <v>57</v>
      </c>
      <c r="H2" s="42" t="s">
        <v>58</v>
      </c>
      <c r="I2" s="40" t="s">
        <v>59</v>
      </c>
      <c r="J2" s="40" t="s">
        <v>60</v>
      </c>
      <c r="K2" s="43" t="s">
        <v>61</v>
      </c>
      <c r="L2" s="44" t="s">
        <v>62</v>
      </c>
      <c r="M2" s="43" t="s">
        <v>63</v>
      </c>
      <c r="N2" s="43" t="s">
        <v>64</v>
      </c>
      <c r="O2" s="40"/>
      <c r="P2" s="45" t="s">
        <v>65</v>
      </c>
      <c r="Q2" s="40"/>
      <c r="R2" s="40" t="s">
        <v>66</v>
      </c>
      <c r="S2" s="46">
        <f>'[7]Miya Printed Quote0408'!F3</f>
        <v>62.5</v>
      </c>
      <c r="T2" s="47">
        <v>7.7</v>
      </c>
      <c r="U2" s="48">
        <f>IF(ISERROR(S2/T2),"",S2/T2)</f>
        <v>8.1168831168831161</v>
      </c>
      <c r="V2" s="49">
        <v>8.1199999999999992</v>
      </c>
      <c r="W2" s="13"/>
      <c r="X2" s="40" t="s">
        <v>67</v>
      </c>
      <c r="Y2" s="50">
        <v>44</v>
      </c>
      <c r="Z2" s="50">
        <v>41</v>
      </c>
      <c r="AA2" s="50">
        <v>25</v>
      </c>
      <c r="AB2" s="47">
        <v>5</v>
      </c>
      <c r="AC2" s="51">
        <v>2</v>
      </c>
      <c r="AD2" s="52">
        <f>IF(Y2="","",Y2*Z2*AA2/1000000)</f>
        <v>4.5100000000000001E-2</v>
      </c>
      <c r="AE2" s="53">
        <f>IF(AC2="","",65/AD2*AC2)</f>
        <v>2882.4833702882484</v>
      </c>
      <c r="AF2" s="40">
        <v>2250</v>
      </c>
      <c r="AG2" s="54">
        <f>IF(ISERROR(AF2/AE2),"",AF2/AE2)</f>
        <v>0.78057692307692306</v>
      </c>
      <c r="AH2" s="40" t="s">
        <v>68</v>
      </c>
      <c r="AI2" s="55">
        <v>0.22800000000000001</v>
      </c>
      <c r="AJ2" s="54">
        <f>IF(ISERROR(V2*AI2),"",V2*AI2)</f>
        <v>1.8513599999999999</v>
      </c>
      <c r="AK2" s="54">
        <f t="shared" ref="AK2:AK19" si="0">IF(ISERROR(V2+AG2+AJ2),"",V2+AG2+AJ2)</f>
        <v>10.751936923076922</v>
      </c>
      <c r="AL2" s="55">
        <v>0</v>
      </c>
      <c r="AM2" s="54">
        <f t="shared" ref="AM2:AM19" si="1">IF(ISERROR(AY2*AL2),"",AY2*AL2)</f>
        <v>0</v>
      </c>
      <c r="AN2" s="55">
        <v>0</v>
      </c>
      <c r="AO2" s="54">
        <f t="shared" ref="AO2:AO19" si="2">IF(ISERROR(AY2*AN2),"",AY2*AN2)</f>
        <v>0</v>
      </c>
      <c r="AP2" s="55">
        <v>0</v>
      </c>
      <c r="AQ2" s="54">
        <f>IF(ISERROR(AY2*AP3),"",AY2*AP3)</f>
        <v>0</v>
      </c>
      <c r="AR2" s="40">
        <v>0</v>
      </c>
      <c r="AS2" s="55">
        <v>0</v>
      </c>
      <c r="AT2" s="54">
        <f t="shared" ref="AT2:AT19" si="3">IF(ISERROR(AY2*AS2),"",AY2*AS2)</f>
        <v>0</v>
      </c>
      <c r="AU2" s="54">
        <f>IF(ISERROR(AM2+AO2+AQ2+AT2),"",AM2+AO2+AQ2+AT2)</f>
        <v>0</v>
      </c>
      <c r="AV2" s="54">
        <f t="shared" ref="AV2:AV19" si="4">IF(ISERROR(AK2+AU2),"",AK2+AU2)</f>
        <v>10.751936923076922</v>
      </c>
      <c r="AW2" s="56">
        <f>IF(ISERROR((AY2-AV2)/AY2),"",(AY2-AV2)/AY2)</f>
        <v>0.22368686475978899</v>
      </c>
      <c r="AX2" s="54">
        <f>IF(BA2="","",AZ2*(1-BA2))</f>
        <v>13.849458</v>
      </c>
      <c r="AY2" s="57">
        <v>13.85</v>
      </c>
      <c r="AZ2" s="13">
        <v>24.99</v>
      </c>
      <c r="BA2" s="55">
        <v>0.44579999999999997</v>
      </c>
      <c r="BB2" s="58">
        <f>IF(ISERROR((AZ2-AY2)/AZ2),"",(AZ2-AY2)/AZ2)</f>
        <v>0.44577831132452977</v>
      </c>
      <c r="BC2" s="59">
        <v>650</v>
      </c>
      <c r="BD2" s="60">
        <f>IF(ISERROR(AV2*BC2),"",AV2*BC2)</f>
        <v>6988.7589999999991</v>
      </c>
      <c r="BE2" s="54">
        <f>IF(ISERROR(AY2*BC2),"",AY2*BC2)</f>
        <v>9002.5</v>
      </c>
      <c r="BF2" s="1" t="s">
        <v>69</v>
      </c>
      <c r="BG2" s="1"/>
      <c r="BH2" s="1" t="s">
        <v>70</v>
      </c>
      <c r="BI2" s="61" t="s">
        <v>71</v>
      </c>
      <c r="BM2" s="7"/>
    </row>
    <row r="3" spans="1:65" ht="75" customHeight="1">
      <c r="A3" s="40"/>
      <c r="B3" s="41">
        <v>2</v>
      </c>
      <c r="C3" s="72"/>
      <c r="D3" s="40"/>
      <c r="E3" s="40"/>
      <c r="F3" s="40"/>
      <c r="G3" s="40" t="s">
        <v>57</v>
      </c>
      <c r="H3" s="62" t="s">
        <v>72</v>
      </c>
      <c r="I3" s="40" t="s">
        <v>59</v>
      </c>
      <c r="J3" s="40" t="s">
        <v>60</v>
      </c>
      <c r="K3" s="43" t="s">
        <v>61</v>
      </c>
      <c r="L3" s="44" t="s">
        <v>62</v>
      </c>
      <c r="M3" s="43" t="s">
        <v>73</v>
      </c>
      <c r="N3" s="43" t="s">
        <v>64</v>
      </c>
      <c r="O3" s="40"/>
      <c r="P3" s="45" t="s">
        <v>74</v>
      </c>
      <c r="Q3" s="40"/>
      <c r="R3" s="40" t="s">
        <v>66</v>
      </c>
      <c r="S3" s="46">
        <f>'[7]Miya Printed Quote0408'!F4</f>
        <v>71.8</v>
      </c>
      <c r="T3" s="47">
        <v>7.7</v>
      </c>
      <c r="U3" s="48">
        <f t="shared" ref="U3:U19" si="5">IF(ISERROR(S3/T3),"",S3/T3)</f>
        <v>9.324675324675324</v>
      </c>
      <c r="V3" s="49">
        <v>9.32</v>
      </c>
      <c r="W3" s="13"/>
      <c r="X3" s="40" t="s">
        <v>67</v>
      </c>
      <c r="Y3" s="50">
        <v>44</v>
      </c>
      <c r="Z3" s="50">
        <v>41</v>
      </c>
      <c r="AA3" s="50">
        <v>28</v>
      </c>
      <c r="AB3" s="47">
        <v>5</v>
      </c>
      <c r="AC3" s="12">
        <v>2</v>
      </c>
      <c r="AD3" s="52">
        <f t="shared" ref="AD3:AD19" si="6">IF(Y3="","",Y3*Z3*AA3/1000000)</f>
        <v>5.0512000000000001E-2</v>
      </c>
      <c r="AE3" s="53">
        <f t="shared" ref="AE3:AE19" si="7">IF(AC3="","",65/AD3*AC3)</f>
        <v>2573.6458663287931</v>
      </c>
      <c r="AF3" s="40">
        <v>2250</v>
      </c>
      <c r="AG3" s="54">
        <f t="shared" ref="AG3:AG19" si="8">IF(ISERROR(AF3/AE3),"",AF3/AE3)</f>
        <v>0.8742461538461539</v>
      </c>
      <c r="AH3" s="40" t="s">
        <v>68</v>
      </c>
      <c r="AI3" s="55">
        <v>0.22800000000000001</v>
      </c>
      <c r="AJ3" s="54">
        <f>IF(ISERROR(V3*AI3),"",V3*AI3)</f>
        <v>2.1249600000000002</v>
      </c>
      <c r="AK3" s="54">
        <f t="shared" si="0"/>
        <v>12.319206153846155</v>
      </c>
      <c r="AL3" s="55">
        <v>0</v>
      </c>
      <c r="AM3" s="54">
        <f t="shared" si="1"/>
        <v>0</v>
      </c>
      <c r="AN3" s="55">
        <v>0</v>
      </c>
      <c r="AO3" s="54">
        <f t="shared" si="2"/>
        <v>0</v>
      </c>
      <c r="AP3" s="55">
        <v>0</v>
      </c>
      <c r="AQ3" s="54">
        <f>IF(ISERROR(AY3*AP4),"",AY3*AP4)</f>
        <v>0</v>
      </c>
      <c r="AR3" s="40">
        <v>0</v>
      </c>
      <c r="AS3" s="55">
        <v>0</v>
      </c>
      <c r="AT3" s="54">
        <f t="shared" si="3"/>
        <v>0</v>
      </c>
      <c r="AU3" s="54">
        <f>IF(ISERROR(AM3+AO3+AQ3+AT3),"",AM3+AO3+AQ3+AT3)</f>
        <v>0</v>
      </c>
      <c r="AV3" s="54">
        <f t="shared" si="4"/>
        <v>12.319206153846155</v>
      </c>
      <c r="AW3" s="56">
        <f t="shared" ref="AW3:AW19" si="9">IF(ISERROR((AY3-AV3)/AY3),"",(AY3-AV3)/AY3)</f>
        <v>0.23435636085480702</v>
      </c>
      <c r="AX3" s="54">
        <f t="shared" ref="AX3:AX19" si="10">IF(BA3="","",AZ3*(1-BA3))</f>
        <v>16.088402000000002</v>
      </c>
      <c r="AY3" s="57">
        <v>16.09</v>
      </c>
      <c r="AZ3" s="13">
        <v>34.99</v>
      </c>
      <c r="BA3" s="55">
        <v>0.54020000000000001</v>
      </c>
      <c r="BB3" s="58">
        <f t="shared" ref="BB3:BB19" si="11">IF(ISERROR((AZ3-AY3)/AZ3),"",(AZ3-AY3)/AZ3)</f>
        <v>0.54015432980851674</v>
      </c>
      <c r="BC3" s="59">
        <v>750</v>
      </c>
      <c r="BD3" s="60">
        <f t="shared" ref="BD3:BD19" si="12">IF(ISERROR(AV3*BC3),"",AV3*BC3)</f>
        <v>9239.4046153846157</v>
      </c>
      <c r="BE3" s="54">
        <f t="shared" ref="BE3:BE19" si="13">IF(ISERROR(AY3*BC3),"",AY3*BC3)</f>
        <v>12067.5</v>
      </c>
      <c r="BF3" s="1" t="s">
        <v>75</v>
      </c>
      <c r="BG3" s="63">
        <v>46222</v>
      </c>
      <c r="BH3" s="1"/>
      <c r="BK3" s="64"/>
      <c r="BL3" s="64"/>
    </row>
    <row r="4" spans="1:65" ht="75" customHeight="1">
      <c r="A4" s="40"/>
      <c r="B4" s="41">
        <v>3</v>
      </c>
      <c r="C4" s="71"/>
      <c r="D4" s="40"/>
      <c r="E4" s="40"/>
      <c r="F4" s="40"/>
      <c r="G4" s="40" t="s">
        <v>57</v>
      </c>
      <c r="H4" s="42" t="s">
        <v>76</v>
      </c>
      <c r="I4" s="40" t="s">
        <v>59</v>
      </c>
      <c r="J4" s="40" t="s">
        <v>60</v>
      </c>
      <c r="K4" s="43" t="s">
        <v>77</v>
      </c>
      <c r="L4" s="44" t="s">
        <v>62</v>
      </c>
      <c r="M4" s="43" t="s">
        <v>78</v>
      </c>
      <c r="N4" s="43" t="s">
        <v>79</v>
      </c>
      <c r="O4" s="40"/>
      <c r="P4" s="45" t="s">
        <v>80</v>
      </c>
      <c r="Q4" s="40"/>
      <c r="R4" s="40" t="s">
        <v>66</v>
      </c>
      <c r="S4" s="46">
        <f>'[7]Miya Printed Quote0408'!F6</f>
        <v>76.3</v>
      </c>
      <c r="T4" s="47">
        <v>7.7</v>
      </c>
      <c r="U4" s="48">
        <f t="shared" si="5"/>
        <v>9.9090909090909083</v>
      </c>
      <c r="V4" s="49">
        <v>9.91</v>
      </c>
      <c r="W4" s="13"/>
      <c r="X4" s="40" t="s">
        <v>67</v>
      </c>
      <c r="Y4" s="50">
        <v>44</v>
      </c>
      <c r="Z4" s="50">
        <v>41</v>
      </c>
      <c r="AA4" s="50">
        <v>25</v>
      </c>
      <c r="AB4" s="47">
        <v>5</v>
      </c>
      <c r="AC4" s="12">
        <v>2</v>
      </c>
      <c r="AD4" s="52">
        <f t="shared" si="6"/>
        <v>4.5100000000000001E-2</v>
      </c>
      <c r="AE4" s="53">
        <f t="shared" si="7"/>
        <v>2882.4833702882484</v>
      </c>
      <c r="AF4" s="40">
        <v>2250</v>
      </c>
      <c r="AG4" s="54">
        <f t="shared" si="8"/>
        <v>0.78057692307692306</v>
      </c>
      <c r="AH4" s="40" t="s">
        <v>68</v>
      </c>
      <c r="AI4" s="55">
        <v>0.22800000000000001</v>
      </c>
      <c r="AJ4" s="54">
        <f t="shared" ref="AJ4:AJ19" si="14">IF(ISERROR(V4*AI4),"",V4*AI4)</f>
        <v>2.2594799999999999</v>
      </c>
      <c r="AK4" s="54">
        <f t="shared" si="0"/>
        <v>12.950056923076923</v>
      </c>
      <c r="AL4" s="55">
        <v>0</v>
      </c>
      <c r="AM4" s="54">
        <f t="shared" si="1"/>
        <v>0</v>
      </c>
      <c r="AN4" s="55">
        <v>0</v>
      </c>
      <c r="AO4" s="54">
        <f t="shared" si="2"/>
        <v>0</v>
      </c>
      <c r="AP4" s="55">
        <v>0</v>
      </c>
      <c r="AQ4" s="54">
        <f t="shared" ref="AQ4:AQ19" si="15">IF(ISERROR(AY4*AP4),"",AY4*AP4)</f>
        <v>0</v>
      </c>
      <c r="AR4" s="40">
        <v>0</v>
      </c>
      <c r="AS4" s="55">
        <v>0</v>
      </c>
      <c r="AT4" s="54">
        <f t="shared" si="3"/>
        <v>0</v>
      </c>
      <c r="AU4" s="54">
        <f t="shared" ref="AU4:AU19" si="16">IF(ISERROR(AM4+AO4+AQ4+AT4),"",AM4+AO4+AQ4+AT4)</f>
        <v>0</v>
      </c>
      <c r="AV4" s="54">
        <f t="shared" si="4"/>
        <v>12.950056923076923</v>
      </c>
      <c r="AW4" s="56">
        <f t="shared" si="9"/>
        <v>0.19163190242965519</v>
      </c>
      <c r="AX4" s="54">
        <f t="shared" si="10"/>
        <v>16.021089</v>
      </c>
      <c r="AY4" s="57">
        <v>16.02</v>
      </c>
      <c r="AZ4" s="13">
        <v>24.99</v>
      </c>
      <c r="BA4" s="55">
        <v>0.3589</v>
      </c>
      <c r="BB4" s="58">
        <f t="shared" si="11"/>
        <v>0.35894357743097238</v>
      </c>
      <c r="BC4" s="59">
        <v>650</v>
      </c>
      <c r="BD4" s="60">
        <f t="shared" si="12"/>
        <v>8417.5370000000003</v>
      </c>
      <c r="BE4" s="54">
        <f t="shared" si="13"/>
        <v>10413</v>
      </c>
      <c r="BF4" s="1" t="s">
        <v>81</v>
      </c>
      <c r="BG4" s="65" t="s">
        <v>82</v>
      </c>
      <c r="BH4" s="1"/>
    </row>
    <row r="5" spans="1:65" ht="75" customHeight="1">
      <c r="A5" s="40"/>
      <c r="B5" s="41">
        <v>4</v>
      </c>
      <c r="C5" s="72"/>
      <c r="D5" s="40"/>
      <c r="E5" s="40"/>
      <c r="F5" s="40"/>
      <c r="G5" s="40" t="s">
        <v>57</v>
      </c>
      <c r="H5" s="42" t="s">
        <v>83</v>
      </c>
      <c r="I5" s="40" t="s">
        <v>59</v>
      </c>
      <c r="J5" s="40" t="s">
        <v>60</v>
      </c>
      <c r="K5" s="43" t="s">
        <v>84</v>
      </c>
      <c r="L5" s="44" t="s">
        <v>62</v>
      </c>
      <c r="M5" s="43" t="s">
        <v>85</v>
      </c>
      <c r="N5" s="43" t="s">
        <v>86</v>
      </c>
      <c r="O5" s="40"/>
      <c r="P5" s="45" t="s">
        <v>87</v>
      </c>
      <c r="Q5" s="40"/>
      <c r="R5" s="40" t="s">
        <v>66</v>
      </c>
      <c r="S5" s="46">
        <f>'[7]Miya Printed Quote0408'!F7</f>
        <v>84</v>
      </c>
      <c r="T5" s="47">
        <v>7.7</v>
      </c>
      <c r="U5" s="48">
        <f t="shared" si="5"/>
        <v>10.909090909090908</v>
      </c>
      <c r="V5" s="49">
        <v>10.91</v>
      </c>
      <c r="W5" s="13"/>
      <c r="X5" s="40" t="s">
        <v>67</v>
      </c>
      <c r="Y5" s="50">
        <v>44</v>
      </c>
      <c r="Z5" s="50">
        <v>41</v>
      </c>
      <c r="AA5" s="50">
        <v>28</v>
      </c>
      <c r="AB5" s="47">
        <v>5</v>
      </c>
      <c r="AC5" s="12">
        <v>2</v>
      </c>
      <c r="AD5" s="52">
        <f t="shared" si="6"/>
        <v>5.0512000000000001E-2</v>
      </c>
      <c r="AE5" s="53">
        <f t="shared" si="7"/>
        <v>2573.6458663287931</v>
      </c>
      <c r="AF5" s="40">
        <v>2250</v>
      </c>
      <c r="AG5" s="54">
        <f t="shared" si="8"/>
        <v>0.8742461538461539</v>
      </c>
      <c r="AH5" s="40" t="s">
        <v>68</v>
      </c>
      <c r="AI5" s="55">
        <v>0.22800000000000001</v>
      </c>
      <c r="AJ5" s="54">
        <f t="shared" si="14"/>
        <v>2.4874800000000001</v>
      </c>
      <c r="AK5" s="54">
        <f t="shared" si="0"/>
        <v>14.271726153846155</v>
      </c>
      <c r="AL5" s="55">
        <v>0</v>
      </c>
      <c r="AM5" s="54">
        <f t="shared" si="1"/>
        <v>0</v>
      </c>
      <c r="AN5" s="55">
        <v>0</v>
      </c>
      <c r="AO5" s="54">
        <f t="shared" si="2"/>
        <v>0</v>
      </c>
      <c r="AP5" s="55">
        <v>0</v>
      </c>
      <c r="AQ5" s="54">
        <f t="shared" si="15"/>
        <v>0</v>
      </c>
      <c r="AR5" s="40">
        <v>0</v>
      </c>
      <c r="AS5" s="55">
        <v>0</v>
      </c>
      <c r="AT5" s="54">
        <f t="shared" si="3"/>
        <v>0</v>
      </c>
      <c r="AU5" s="54">
        <f t="shared" si="16"/>
        <v>0</v>
      </c>
      <c r="AV5" s="54">
        <f t="shared" si="4"/>
        <v>14.271726153846155</v>
      </c>
      <c r="AW5" s="56">
        <f t="shared" si="9"/>
        <v>0.24328069173668318</v>
      </c>
      <c r="AX5" s="54">
        <f t="shared" si="10"/>
        <v>18.85961</v>
      </c>
      <c r="AY5" s="57">
        <v>18.86</v>
      </c>
      <c r="AZ5" s="13">
        <v>34.99</v>
      </c>
      <c r="BA5" s="55">
        <v>0.46100000000000002</v>
      </c>
      <c r="BB5" s="58">
        <f t="shared" si="11"/>
        <v>0.46098885395827383</v>
      </c>
      <c r="BC5" s="59">
        <v>750</v>
      </c>
      <c r="BD5" s="60">
        <f t="shared" si="12"/>
        <v>10703.794615384615</v>
      </c>
      <c r="BE5" s="54">
        <f t="shared" si="13"/>
        <v>14145</v>
      </c>
      <c r="BF5" s="1" t="s">
        <v>88</v>
      </c>
      <c r="BG5" s="65" t="s">
        <v>89</v>
      </c>
      <c r="BH5" s="1"/>
    </row>
    <row r="6" spans="1:65" ht="75" customHeight="1">
      <c r="A6" s="40"/>
      <c r="B6" s="41">
        <v>5</v>
      </c>
      <c r="C6" s="71"/>
      <c r="D6" s="40"/>
      <c r="E6" s="40"/>
      <c r="F6" s="40"/>
      <c r="G6" s="40" t="s">
        <v>57</v>
      </c>
      <c r="H6" s="42" t="s">
        <v>90</v>
      </c>
      <c r="I6" s="40" t="s">
        <v>59</v>
      </c>
      <c r="J6" s="40" t="s">
        <v>60</v>
      </c>
      <c r="K6" s="43" t="s">
        <v>91</v>
      </c>
      <c r="L6" s="44" t="s">
        <v>62</v>
      </c>
      <c r="M6" s="43" t="s">
        <v>92</v>
      </c>
      <c r="N6" s="43" t="s">
        <v>93</v>
      </c>
      <c r="O6" s="40"/>
      <c r="P6" s="45" t="s">
        <v>94</v>
      </c>
      <c r="Q6" s="40"/>
      <c r="R6" s="40" t="s">
        <v>66</v>
      </c>
      <c r="S6" s="46">
        <f>'[7]Miya Printed Quote0408'!F12</f>
        <v>67.599999999999994</v>
      </c>
      <c r="T6" s="47">
        <v>7.7</v>
      </c>
      <c r="U6" s="48">
        <f t="shared" si="5"/>
        <v>8.779220779220779</v>
      </c>
      <c r="V6" s="49">
        <v>8.7799999999999994</v>
      </c>
      <c r="W6" s="13"/>
      <c r="X6" s="40" t="s">
        <v>67</v>
      </c>
      <c r="Y6" s="50">
        <v>44</v>
      </c>
      <c r="Z6" s="50">
        <v>41</v>
      </c>
      <c r="AA6" s="50">
        <v>25</v>
      </c>
      <c r="AB6" s="47">
        <v>5</v>
      </c>
      <c r="AC6" s="12">
        <v>2</v>
      </c>
      <c r="AD6" s="52">
        <f t="shared" si="6"/>
        <v>4.5100000000000001E-2</v>
      </c>
      <c r="AE6" s="53">
        <f t="shared" si="7"/>
        <v>2882.4833702882484</v>
      </c>
      <c r="AF6" s="40">
        <v>2250</v>
      </c>
      <c r="AG6" s="54">
        <f t="shared" si="8"/>
        <v>0.78057692307692306</v>
      </c>
      <c r="AH6" s="40" t="s">
        <v>68</v>
      </c>
      <c r="AI6" s="55">
        <v>0.22800000000000001</v>
      </c>
      <c r="AJ6" s="54">
        <f t="shared" si="14"/>
        <v>2.0018400000000001</v>
      </c>
      <c r="AK6" s="54">
        <f t="shared" si="0"/>
        <v>11.562416923076922</v>
      </c>
      <c r="AL6" s="55">
        <v>0</v>
      </c>
      <c r="AM6" s="54">
        <f t="shared" si="1"/>
        <v>0</v>
      </c>
      <c r="AN6" s="55">
        <v>0</v>
      </c>
      <c r="AO6" s="54">
        <f t="shared" si="2"/>
        <v>0</v>
      </c>
      <c r="AP6" s="55">
        <v>0</v>
      </c>
      <c r="AQ6" s="54">
        <f t="shared" si="15"/>
        <v>0</v>
      </c>
      <c r="AR6" s="40">
        <v>0</v>
      </c>
      <c r="AS6" s="55">
        <v>0</v>
      </c>
      <c r="AT6" s="54">
        <f t="shared" si="3"/>
        <v>0</v>
      </c>
      <c r="AU6" s="54">
        <f t="shared" si="16"/>
        <v>0</v>
      </c>
      <c r="AV6" s="54">
        <f t="shared" si="4"/>
        <v>11.562416923076922</v>
      </c>
      <c r="AW6" s="56">
        <f t="shared" si="9"/>
        <v>0.18973952886636841</v>
      </c>
      <c r="AX6" s="54">
        <f t="shared" si="10"/>
        <v>14.269289999999998</v>
      </c>
      <c r="AY6" s="57">
        <v>14.27</v>
      </c>
      <c r="AZ6" s="13">
        <v>24.99</v>
      </c>
      <c r="BA6" s="55">
        <v>0.42899999999999999</v>
      </c>
      <c r="BB6" s="58">
        <f t="shared" si="11"/>
        <v>0.42897158863545415</v>
      </c>
      <c r="BC6" s="59">
        <v>650</v>
      </c>
      <c r="BD6" s="60">
        <f t="shared" si="12"/>
        <v>7515.5709999999999</v>
      </c>
      <c r="BE6" s="54">
        <f t="shared" si="13"/>
        <v>9275.5</v>
      </c>
      <c r="BF6" s="1" t="s">
        <v>69</v>
      </c>
      <c r="BG6" s="1"/>
      <c r="BH6" s="1" t="s">
        <v>70</v>
      </c>
      <c r="BI6" s="61" t="s">
        <v>71</v>
      </c>
    </row>
    <row r="7" spans="1:65" ht="75" customHeight="1">
      <c r="A7" s="40"/>
      <c r="B7" s="41">
        <v>6</v>
      </c>
      <c r="C7" s="72"/>
      <c r="D7" s="40"/>
      <c r="E7" s="40"/>
      <c r="F7" s="40"/>
      <c r="G7" s="40" t="s">
        <v>57</v>
      </c>
      <c r="H7" s="42" t="s">
        <v>90</v>
      </c>
      <c r="I7" s="40" t="s">
        <v>59</v>
      </c>
      <c r="J7" s="40" t="s">
        <v>60</v>
      </c>
      <c r="K7" s="43" t="s">
        <v>91</v>
      </c>
      <c r="L7" s="44" t="s">
        <v>62</v>
      </c>
      <c r="M7" s="43" t="s">
        <v>85</v>
      </c>
      <c r="N7" s="43" t="s">
        <v>95</v>
      </c>
      <c r="O7" s="40"/>
      <c r="P7" s="45" t="s">
        <v>96</v>
      </c>
      <c r="Q7" s="40"/>
      <c r="R7" s="40" t="s">
        <v>66</v>
      </c>
      <c r="S7" s="46">
        <f>'[7]Miya Printed Quote0408'!F13</f>
        <v>77.3</v>
      </c>
      <c r="T7" s="47">
        <v>7.7</v>
      </c>
      <c r="U7" s="48">
        <f t="shared" si="5"/>
        <v>10.038961038961038</v>
      </c>
      <c r="V7" s="49">
        <v>10.039999999999999</v>
      </c>
      <c r="W7" s="13"/>
      <c r="X7" s="40" t="s">
        <v>67</v>
      </c>
      <c r="Y7" s="50">
        <v>44</v>
      </c>
      <c r="Z7" s="50">
        <v>41</v>
      </c>
      <c r="AA7" s="50">
        <v>28</v>
      </c>
      <c r="AB7" s="47">
        <v>5</v>
      </c>
      <c r="AC7" s="12">
        <v>2</v>
      </c>
      <c r="AD7" s="52">
        <f t="shared" si="6"/>
        <v>5.0512000000000001E-2</v>
      </c>
      <c r="AE7" s="53">
        <f t="shared" si="7"/>
        <v>2573.6458663287931</v>
      </c>
      <c r="AF7" s="40">
        <v>2250</v>
      </c>
      <c r="AG7" s="54">
        <f t="shared" si="8"/>
        <v>0.8742461538461539</v>
      </c>
      <c r="AH7" s="40" t="s">
        <v>68</v>
      </c>
      <c r="AI7" s="55">
        <v>0.22800000000000001</v>
      </c>
      <c r="AJ7" s="54">
        <f t="shared" si="14"/>
        <v>2.28912</v>
      </c>
      <c r="AK7" s="54">
        <f t="shared" si="0"/>
        <v>13.203366153846154</v>
      </c>
      <c r="AL7" s="55">
        <v>0</v>
      </c>
      <c r="AM7" s="54">
        <f t="shared" si="1"/>
        <v>0</v>
      </c>
      <c r="AN7" s="55">
        <v>0</v>
      </c>
      <c r="AO7" s="54">
        <f t="shared" si="2"/>
        <v>0</v>
      </c>
      <c r="AP7" s="55">
        <v>0</v>
      </c>
      <c r="AQ7" s="54">
        <f t="shared" si="15"/>
        <v>0</v>
      </c>
      <c r="AR7" s="40">
        <v>0</v>
      </c>
      <c r="AS7" s="55">
        <v>0</v>
      </c>
      <c r="AT7" s="54">
        <f t="shared" si="3"/>
        <v>0</v>
      </c>
      <c r="AU7" s="54">
        <f t="shared" si="16"/>
        <v>0</v>
      </c>
      <c r="AV7" s="54">
        <f t="shared" si="4"/>
        <v>13.203366153846154</v>
      </c>
      <c r="AW7" s="56">
        <f t="shared" si="9"/>
        <v>0.20317645420361169</v>
      </c>
      <c r="AX7" s="54">
        <f t="shared" si="10"/>
        <v>16.571264000000003</v>
      </c>
      <c r="AY7" s="57">
        <v>16.57</v>
      </c>
      <c r="AZ7" s="13">
        <v>34.99</v>
      </c>
      <c r="BA7" s="55">
        <v>0.52639999999999998</v>
      </c>
      <c r="BB7" s="58">
        <f t="shared" si="11"/>
        <v>0.5264361246070306</v>
      </c>
      <c r="BC7" s="59">
        <v>750</v>
      </c>
      <c r="BD7" s="60">
        <f t="shared" si="12"/>
        <v>9902.5246153846165</v>
      </c>
      <c r="BE7" s="54">
        <f t="shared" si="13"/>
        <v>12427.5</v>
      </c>
      <c r="BF7" s="1" t="s">
        <v>75</v>
      </c>
      <c r="BG7" s="63">
        <v>46222</v>
      </c>
      <c r="BH7" s="1"/>
      <c r="BK7" s="64"/>
      <c r="BL7" s="64"/>
    </row>
    <row r="8" spans="1:65" ht="75" customHeight="1">
      <c r="A8" s="40"/>
      <c r="B8" s="41">
        <v>7</v>
      </c>
      <c r="C8" s="71"/>
      <c r="D8" s="40"/>
      <c r="E8" s="40"/>
      <c r="F8" s="40"/>
      <c r="G8" s="40" t="s">
        <v>57</v>
      </c>
      <c r="H8" s="42" t="s">
        <v>97</v>
      </c>
      <c r="I8" s="40" t="s">
        <v>59</v>
      </c>
      <c r="J8" s="40" t="s">
        <v>60</v>
      </c>
      <c r="K8" s="43" t="s">
        <v>98</v>
      </c>
      <c r="L8" s="44" t="s">
        <v>62</v>
      </c>
      <c r="M8" s="43" t="s">
        <v>99</v>
      </c>
      <c r="N8" s="43" t="s">
        <v>100</v>
      </c>
      <c r="O8" s="40"/>
      <c r="P8" s="45" t="s">
        <v>101</v>
      </c>
      <c r="Q8" s="40"/>
      <c r="R8" s="40" t="s">
        <v>66</v>
      </c>
      <c r="S8" s="46">
        <f>'[7]Miya Printed Quote0408'!F15</f>
        <v>67.900000000000006</v>
      </c>
      <c r="T8" s="47">
        <v>7.7</v>
      </c>
      <c r="U8" s="48">
        <f t="shared" si="5"/>
        <v>8.8181818181818183</v>
      </c>
      <c r="V8" s="49">
        <v>8.82</v>
      </c>
      <c r="W8" s="13"/>
      <c r="X8" s="40" t="s">
        <v>67</v>
      </c>
      <c r="Y8" s="50">
        <v>44</v>
      </c>
      <c r="Z8" s="50">
        <v>41</v>
      </c>
      <c r="AA8" s="50">
        <v>25</v>
      </c>
      <c r="AB8" s="47">
        <v>5</v>
      </c>
      <c r="AC8" s="12">
        <v>2</v>
      </c>
      <c r="AD8" s="52">
        <f t="shared" si="6"/>
        <v>4.5100000000000001E-2</v>
      </c>
      <c r="AE8" s="53">
        <f t="shared" si="7"/>
        <v>2882.4833702882484</v>
      </c>
      <c r="AF8" s="40">
        <v>2250</v>
      </c>
      <c r="AG8" s="54">
        <f t="shared" si="8"/>
        <v>0.78057692307692306</v>
      </c>
      <c r="AH8" s="40" t="s">
        <v>68</v>
      </c>
      <c r="AI8" s="55">
        <v>0.22800000000000001</v>
      </c>
      <c r="AJ8" s="54">
        <f t="shared" si="14"/>
        <v>2.0109600000000003</v>
      </c>
      <c r="AK8" s="54">
        <f t="shared" si="0"/>
        <v>11.611536923076924</v>
      </c>
      <c r="AL8" s="55">
        <v>0</v>
      </c>
      <c r="AM8" s="54">
        <f t="shared" si="1"/>
        <v>0</v>
      </c>
      <c r="AN8" s="55">
        <v>0</v>
      </c>
      <c r="AO8" s="54">
        <f t="shared" si="2"/>
        <v>0</v>
      </c>
      <c r="AP8" s="55">
        <v>0</v>
      </c>
      <c r="AQ8" s="54">
        <f t="shared" si="15"/>
        <v>0</v>
      </c>
      <c r="AR8" s="40">
        <v>0</v>
      </c>
      <c r="AS8" s="55">
        <v>0</v>
      </c>
      <c r="AT8" s="54">
        <f t="shared" si="3"/>
        <v>0</v>
      </c>
      <c r="AU8" s="54">
        <f t="shared" si="16"/>
        <v>0</v>
      </c>
      <c r="AV8" s="54">
        <f t="shared" si="4"/>
        <v>11.611536923076924</v>
      </c>
      <c r="AW8" s="56">
        <f t="shared" si="9"/>
        <v>0.19420285058452991</v>
      </c>
      <c r="AX8" s="54">
        <f t="shared" si="10"/>
        <v>14.409234</v>
      </c>
      <c r="AY8" s="57">
        <v>14.41</v>
      </c>
      <c r="AZ8" s="13">
        <v>24.99</v>
      </c>
      <c r="BA8" s="55">
        <v>0.4234</v>
      </c>
      <c r="BB8" s="58">
        <f t="shared" si="11"/>
        <v>0.42336934773909557</v>
      </c>
      <c r="BC8" s="59">
        <v>650</v>
      </c>
      <c r="BD8" s="60">
        <f t="shared" si="12"/>
        <v>7547.4990000000007</v>
      </c>
      <c r="BE8" s="54">
        <f t="shared" si="13"/>
        <v>9366.5</v>
      </c>
      <c r="BF8" s="1" t="s">
        <v>81</v>
      </c>
      <c r="BG8" s="65" t="s">
        <v>102</v>
      </c>
      <c r="BH8" s="1"/>
    </row>
    <row r="9" spans="1:65" ht="75" customHeight="1">
      <c r="A9" s="40"/>
      <c r="B9" s="41">
        <v>8</v>
      </c>
      <c r="C9" s="72"/>
      <c r="D9" s="40"/>
      <c r="E9" s="40"/>
      <c r="F9" s="40"/>
      <c r="G9" s="40" t="s">
        <v>57</v>
      </c>
      <c r="H9" s="42" t="s">
        <v>97</v>
      </c>
      <c r="I9" s="40" t="s">
        <v>59</v>
      </c>
      <c r="J9" s="40" t="s">
        <v>60</v>
      </c>
      <c r="K9" s="43" t="s">
        <v>98</v>
      </c>
      <c r="L9" s="44" t="s">
        <v>62</v>
      </c>
      <c r="M9" s="43" t="s">
        <v>103</v>
      </c>
      <c r="N9" s="43" t="s">
        <v>100</v>
      </c>
      <c r="O9" s="40"/>
      <c r="P9" s="45" t="s">
        <v>104</v>
      </c>
      <c r="Q9" s="40"/>
      <c r="R9" s="40" t="s">
        <v>66</v>
      </c>
      <c r="S9" s="46">
        <f>'[7]Miya Printed Quote0408'!F16</f>
        <v>78.3</v>
      </c>
      <c r="T9" s="47">
        <v>7.7</v>
      </c>
      <c r="U9" s="48">
        <f t="shared" si="5"/>
        <v>10.168831168831169</v>
      </c>
      <c r="V9" s="49">
        <v>10.17</v>
      </c>
      <c r="W9" s="13"/>
      <c r="X9" s="40" t="s">
        <v>67</v>
      </c>
      <c r="Y9" s="50">
        <v>44</v>
      </c>
      <c r="Z9" s="50">
        <v>41</v>
      </c>
      <c r="AA9" s="50">
        <v>28</v>
      </c>
      <c r="AB9" s="47">
        <v>5</v>
      </c>
      <c r="AC9" s="12">
        <v>2</v>
      </c>
      <c r="AD9" s="52">
        <f t="shared" si="6"/>
        <v>5.0512000000000001E-2</v>
      </c>
      <c r="AE9" s="53">
        <f t="shared" si="7"/>
        <v>2573.6458663287931</v>
      </c>
      <c r="AF9" s="40">
        <v>2250</v>
      </c>
      <c r="AG9" s="54">
        <f t="shared" si="8"/>
        <v>0.8742461538461539</v>
      </c>
      <c r="AH9" s="40" t="s">
        <v>68</v>
      </c>
      <c r="AI9" s="55">
        <v>0.22800000000000001</v>
      </c>
      <c r="AJ9" s="54">
        <f t="shared" si="14"/>
        <v>2.3187600000000002</v>
      </c>
      <c r="AK9" s="54">
        <f t="shared" si="0"/>
        <v>13.363006153846154</v>
      </c>
      <c r="AL9" s="55">
        <v>0</v>
      </c>
      <c r="AM9" s="54">
        <f t="shared" si="1"/>
        <v>0</v>
      </c>
      <c r="AN9" s="55">
        <v>0</v>
      </c>
      <c r="AO9" s="54">
        <f t="shared" si="2"/>
        <v>0</v>
      </c>
      <c r="AP9" s="55">
        <v>0</v>
      </c>
      <c r="AQ9" s="54">
        <f t="shared" si="15"/>
        <v>0</v>
      </c>
      <c r="AR9" s="40">
        <v>0</v>
      </c>
      <c r="AS9" s="55">
        <v>0</v>
      </c>
      <c r="AT9" s="54">
        <f t="shared" si="3"/>
        <v>0</v>
      </c>
      <c r="AU9" s="54">
        <f t="shared" si="16"/>
        <v>0</v>
      </c>
      <c r="AV9" s="54">
        <f t="shared" si="4"/>
        <v>13.363006153846154</v>
      </c>
      <c r="AW9" s="56">
        <f t="shared" si="9"/>
        <v>0.20125486229251921</v>
      </c>
      <c r="AX9" s="54">
        <f t="shared" si="10"/>
        <v>16.728718999999998</v>
      </c>
      <c r="AY9" s="57">
        <v>16.73</v>
      </c>
      <c r="AZ9" s="13">
        <v>34.99</v>
      </c>
      <c r="BA9" s="55">
        <v>0.52190000000000003</v>
      </c>
      <c r="BB9" s="58">
        <f t="shared" si="11"/>
        <v>0.52186338953986855</v>
      </c>
      <c r="BC9" s="59">
        <v>750</v>
      </c>
      <c r="BD9" s="60">
        <f t="shared" si="12"/>
        <v>10022.254615384616</v>
      </c>
      <c r="BE9" s="54">
        <f t="shared" si="13"/>
        <v>12547.5</v>
      </c>
      <c r="BF9" s="1" t="s">
        <v>88</v>
      </c>
      <c r="BG9" s="65" t="s">
        <v>105</v>
      </c>
      <c r="BH9" s="1"/>
    </row>
    <row r="10" spans="1:65" ht="69.95" customHeight="1">
      <c r="A10" s="40"/>
      <c r="B10" s="41">
        <v>10</v>
      </c>
      <c r="C10" s="71"/>
      <c r="D10" s="40"/>
      <c r="E10" s="40"/>
      <c r="F10" s="40"/>
      <c r="G10" s="40" t="s">
        <v>57</v>
      </c>
      <c r="H10" s="66" t="s">
        <v>106</v>
      </c>
      <c r="I10" s="40" t="s">
        <v>59</v>
      </c>
      <c r="J10" s="40" t="s">
        <v>60</v>
      </c>
      <c r="K10" s="43" t="s">
        <v>107</v>
      </c>
      <c r="L10" s="44" t="s">
        <v>62</v>
      </c>
      <c r="M10" s="43" t="s">
        <v>108</v>
      </c>
      <c r="N10" s="43" t="s">
        <v>109</v>
      </c>
      <c r="O10" s="40"/>
      <c r="P10" s="45" t="s">
        <v>110</v>
      </c>
      <c r="Q10" s="40"/>
      <c r="R10" s="40" t="s">
        <v>66</v>
      </c>
      <c r="S10" s="46">
        <f>'[7]Miya Emb quote0410'!F2</f>
        <v>62.5</v>
      </c>
      <c r="T10" s="47">
        <v>7.7</v>
      </c>
      <c r="U10" s="48">
        <f t="shared" si="5"/>
        <v>8.1168831168831161</v>
      </c>
      <c r="V10" s="49">
        <v>8.1199999999999992</v>
      </c>
      <c r="W10" s="13"/>
      <c r="X10" s="40" t="s">
        <v>67</v>
      </c>
      <c r="Y10" s="50">
        <v>44</v>
      </c>
      <c r="Z10" s="50">
        <v>41</v>
      </c>
      <c r="AA10" s="50">
        <v>25</v>
      </c>
      <c r="AB10" s="47">
        <v>5</v>
      </c>
      <c r="AC10" s="12">
        <v>2</v>
      </c>
      <c r="AD10" s="52">
        <f t="shared" si="6"/>
        <v>4.5100000000000001E-2</v>
      </c>
      <c r="AE10" s="53">
        <f t="shared" si="7"/>
        <v>2882.4833702882484</v>
      </c>
      <c r="AF10" s="40">
        <v>2250</v>
      </c>
      <c r="AG10" s="54">
        <f t="shared" si="8"/>
        <v>0.78057692307692306</v>
      </c>
      <c r="AH10" s="40" t="s">
        <v>68</v>
      </c>
      <c r="AI10" s="55">
        <v>0.22800000000000001</v>
      </c>
      <c r="AJ10" s="54">
        <f t="shared" si="14"/>
        <v>1.8513599999999999</v>
      </c>
      <c r="AK10" s="54">
        <f t="shared" si="0"/>
        <v>10.751936923076922</v>
      </c>
      <c r="AL10" s="55">
        <v>0</v>
      </c>
      <c r="AM10" s="54">
        <f t="shared" si="1"/>
        <v>0</v>
      </c>
      <c r="AN10" s="55">
        <v>0</v>
      </c>
      <c r="AO10" s="54">
        <f t="shared" si="2"/>
        <v>0</v>
      </c>
      <c r="AP10" s="55">
        <v>0</v>
      </c>
      <c r="AQ10" s="54">
        <f t="shared" si="15"/>
        <v>0</v>
      </c>
      <c r="AR10" s="40">
        <v>0</v>
      </c>
      <c r="AS10" s="55">
        <v>0</v>
      </c>
      <c r="AT10" s="54">
        <f t="shared" si="3"/>
        <v>0</v>
      </c>
      <c r="AU10" s="54">
        <f t="shared" si="16"/>
        <v>0</v>
      </c>
      <c r="AV10" s="54">
        <f t="shared" si="4"/>
        <v>10.751936923076922</v>
      </c>
      <c r="AW10" s="56">
        <f t="shared" si="9"/>
        <v>0.18545932400932402</v>
      </c>
      <c r="AX10" s="54">
        <f t="shared" si="10"/>
        <v>13.199717999999999</v>
      </c>
      <c r="AY10" s="67">
        <v>13.2</v>
      </c>
      <c r="AZ10" s="13">
        <v>24.99</v>
      </c>
      <c r="BA10" s="55">
        <v>0.4718</v>
      </c>
      <c r="BB10" s="68">
        <f t="shared" si="11"/>
        <v>0.4717887154861945</v>
      </c>
      <c r="BC10" s="69">
        <v>700</v>
      </c>
      <c r="BD10" s="54">
        <f t="shared" si="12"/>
        <v>7526.355846153846</v>
      </c>
      <c r="BE10" s="54">
        <f t="shared" si="13"/>
        <v>9240</v>
      </c>
      <c r="BF10" s="1" t="s">
        <v>69</v>
      </c>
      <c r="BG10" s="1"/>
      <c r="BH10" s="1" t="s">
        <v>70</v>
      </c>
      <c r="BI10" s="61" t="s">
        <v>71</v>
      </c>
    </row>
    <row r="11" spans="1:65" ht="69.95" customHeight="1">
      <c r="A11" s="40"/>
      <c r="B11" s="41">
        <v>11</v>
      </c>
      <c r="C11" s="73"/>
      <c r="D11" s="40"/>
      <c r="E11" s="40"/>
      <c r="F11" s="40"/>
      <c r="G11" s="40" t="s">
        <v>57</v>
      </c>
      <c r="H11" s="66" t="s">
        <v>106</v>
      </c>
      <c r="I11" s="40" t="s">
        <v>59</v>
      </c>
      <c r="J11" s="40" t="s">
        <v>60</v>
      </c>
      <c r="K11" s="43" t="s">
        <v>111</v>
      </c>
      <c r="L11" s="44" t="s">
        <v>62</v>
      </c>
      <c r="M11" s="43" t="s">
        <v>112</v>
      </c>
      <c r="N11" s="43" t="s">
        <v>113</v>
      </c>
      <c r="O11" s="40"/>
      <c r="P11" s="45" t="s">
        <v>114</v>
      </c>
      <c r="Q11" s="40"/>
      <c r="R11" s="40" t="s">
        <v>66</v>
      </c>
      <c r="S11" s="46">
        <f>'[7]Miya Emb quote0410'!F3</f>
        <v>83</v>
      </c>
      <c r="T11" s="47">
        <v>7.7</v>
      </c>
      <c r="U11" s="48">
        <f t="shared" si="5"/>
        <v>10.779220779220779</v>
      </c>
      <c r="V11" s="49">
        <v>10.78</v>
      </c>
      <c r="W11" s="13"/>
      <c r="X11" s="40" t="s">
        <v>67</v>
      </c>
      <c r="Y11" s="50">
        <v>44</v>
      </c>
      <c r="Z11" s="50">
        <v>41</v>
      </c>
      <c r="AA11" s="50">
        <v>28</v>
      </c>
      <c r="AB11" s="47">
        <v>5</v>
      </c>
      <c r="AC11" s="12">
        <v>2</v>
      </c>
      <c r="AD11" s="52">
        <f t="shared" si="6"/>
        <v>5.0512000000000001E-2</v>
      </c>
      <c r="AE11" s="53">
        <f t="shared" si="7"/>
        <v>2573.6458663287931</v>
      </c>
      <c r="AF11" s="40">
        <v>2250</v>
      </c>
      <c r="AG11" s="54">
        <f t="shared" si="8"/>
        <v>0.8742461538461539</v>
      </c>
      <c r="AH11" s="40" t="s">
        <v>68</v>
      </c>
      <c r="AI11" s="55">
        <v>0.22800000000000001</v>
      </c>
      <c r="AJ11" s="54">
        <f t="shared" si="14"/>
        <v>2.45784</v>
      </c>
      <c r="AK11" s="54">
        <f t="shared" si="0"/>
        <v>14.112086153846153</v>
      </c>
      <c r="AL11" s="55">
        <v>0</v>
      </c>
      <c r="AM11" s="54">
        <f t="shared" si="1"/>
        <v>0</v>
      </c>
      <c r="AN11" s="55">
        <v>0</v>
      </c>
      <c r="AO11" s="54">
        <f t="shared" si="2"/>
        <v>0</v>
      </c>
      <c r="AP11" s="55">
        <v>0</v>
      </c>
      <c r="AQ11" s="54">
        <f t="shared" si="15"/>
        <v>0</v>
      </c>
      <c r="AR11" s="40">
        <v>0</v>
      </c>
      <c r="AS11" s="55">
        <v>0</v>
      </c>
      <c r="AT11" s="54">
        <f t="shared" si="3"/>
        <v>0</v>
      </c>
      <c r="AU11" s="54">
        <f t="shared" si="16"/>
        <v>0</v>
      </c>
      <c r="AV11" s="54">
        <f t="shared" si="4"/>
        <v>14.112086153846153</v>
      </c>
      <c r="AW11" s="56">
        <f t="shared" si="9"/>
        <v>0.19451563048823325</v>
      </c>
      <c r="AX11" s="54">
        <f t="shared" si="10"/>
        <v>17.519492999999997</v>
      </c>
      <c r="AY11" s="67">
        <v>17.52</v>
      </c>
      <c r="AZ11" s="13">
        <v>34.99</v>
      </c>
      <c r="BA11" s="55">
        <v>0.49930000000000002</v>
      </c>
      <c r="BB11" s="68">
        <f t="shared" si="11"/>
        <v>0.49928551014575595</v>
      </c>
      <c r="BC11" s="69">
        <v>570</v>
      </c>
      <c r="BD11" s="54">
        <f t="shared" si="12"/>
        <v>8043.8891076923073</v>
      </c>
      <c r="BE11" s="54">
        <f t="shared" si="13"/>
        <v>9986.4</v>
      </c>
      <c r="BF11" s="1" t="s">
        <v>75</v>
      </c>
      <c r="BG11" s="63">
        <v>46222</v>
      </c>
      <c r="BH11" s="1"/>
    </row>
    <row r="12" spans="1:65" ht="69.95" customHeight="1">
      <c r="A12" s="40"/>
      <c r="B12" s="41">
        <v>12</v>
      </c>
      <c r="C12" s="72"/>
      <c r="D12" s="40"/>
      <c r="E12" s="40"/>
      <c r="F12" s="40"/>
      <c r="G12" s="40" t="s">
        <v>57</v>
      </c>
      <c r="H12" s="66" t="s">
        <v>115</v>
      </c>
      <c r="I12" s="40" t="s">
        <v>59</v>
      </c>
      <c r="J12" s="40" t="s">
        <v>60</v>
      </c>
      <c r="K12" s="43" t="s">
        <v>116</v>
      </c>
      <c r="L12" s="44" t="s">
        <v>62</v>
      </c>
      <c r="M12" s="43" t="s">
        <v>117</v>
      </c>
      <c r="N12" s="43" t="s">
        <v>118</v>
      </c>
      <c r="O12" s="40"/>
      <c r="P12" s="45" t="s">
        <v>119</v>
      </c>
      <c r="Q12" s="40"/>
      <c r="R12" s="40" t="s">
        <v>66</v>
      </c>
      <c r="S12" s="46">
        <f>'[7]Miya Emb quote0410'!F4</f>
        <v>95.5</v>
      </c>
      <c r="T12" s="47">
        <v>7.7</v>
      </c>
      <c r="U12" s="48">
        <f t="shared" si="5"/>
        <v>12.402597402597403</v>
      </c>
      <c r="V12" s="49">
        <v>12.4</v>
      </c>
      <c r="W12" s="13"/>
      <c r="X12" s="40" t="s">
        <v>67</v>
      </c>
      <c r="Y12" s="50">
        <v>44</v>
      </c>
      <c r="Z12" s="50">
        <v>41</v>
      </c>
      <c r="AA12" s="50">
        <v>30</v>
      </c>
      <c r="AB12" s="47">
        <v>5</v>
      </c>
      <c r="AC12" s="12">
        <v>2</v>
      </c>
      <c r="AD12" s="52">
        <f t="shared" si="6"/>
        <v>5.4120000000000001E-2</v>
      </c>
      <c r="AE12" s="53">
        <f t="shared" si="7"/>
        <v>2402.0694752402069</v>
      </c>
      <c r="AF12" s="40">
        <v>2250</v>
      </c>
      <c r="AG12" s="54">
        <f t="shared" si="8"/>
        <v>0.93669230769230771</v>
      </c>
      <c r="AH12" s="40" t="s">
        <v>68</v>
      </c>
      <c r="AI12" s="55">
        <v>0.22800000000000001</v>
      </c>
      <c r="AJ12" s="54">
        <f t="shared" si="14"/>
        <v>2.8272000000000004</v>
      </c>
      <c r="AK12" s="54">
        <f t="shared" si="0"/>
        <v>16.163892307692308</v>
      </c>
      <c r="AL12" s="55">
        <v>0</v>
      </c>
      <c r="AM12" s="54">
        <f t="shared" si="1"/>
        <v>0</v>
      </c>
      <c r="AN12" s="55">
        <v>0</v>
      </c>
      <c r="AO12" s="54">
        <f t="shared" si="2"/>
        <v>0</v>
      </c>
      <c r="AP12" s="55">
        <v>0</v>
      </c>
      <c r="AQ12" s="54">
        <f t="shared" si="15"/>
        <v>0</v>
      </c>
      <c r="AR12" s="40">
        <v>0</v>
      </c>
      <c r="AS12" s="55">
        <v>0</v>
      </c>
      <c r="AT12" s="54">
        <f t="shared" si="3"/>
        <v>0</v>
      </c>
      <c r="AU12" s="54">
        <f t="shared" si="16"/>
        <v>0</v>
      </c>
      <c r="AV12" s="54">
        <f t="shared" si="4"/>
        <v>16.163892307692308</v>
      </c>
      <c r="AW12" s="56">
        <f t="shared" si="9"/>
        <v>0.21686568276684556</v>
      </c>
      <c r="AX12" s="54">
        <f t="shared" si="10"/>
        <v>20.638839000000001</v>
      </c>
      <c r="AY12" s="67">
        <v>20.64</v>
      </c>
      <c r="AZ12" s="13">
        <v>39.99</v>
      </c>
      <c r="BA12" s="55">
        <v>0.4839</v>
      </c>
      <c r="BB12" s="68">
        <f t="shared" si="11"/>
        <v>0.4838709677419355</v>
      </c>
      <c r="BC12" s="69">
        <v>1370</v>
      </c>
      <c r="BD12" s="54">
        <f t="shared" si="12"/>
        <v>22144.532461538463</v>
      </c>
      <c r="BE12" s="54">
        <f t="shared" si="13"/>
        <v>28276.799999999999</v>
      </c>
      <c r="BF12" s="1" t="s">
        <v>81</v>
      </c>
      <c r="BG12" s="65" t="s">
        <v>120</v>
      </c>
      <c r="BH12" s="1"/>
    </row>
    <row r="13" spans="1:65" ht="69.95" customHeight="1">
      <c r="A13" s="40"/>
      <c r="B13" s="41">
        <v>13</v>
      </c>
      <c r="C13" s="71"/>
      <c r="D13" s="40"/>
      <c r="E13" s="40"/>
      <c r="F13" s="40"/>
      <c r="G13" s="40" t="s">
        <v>57</v>
      </c>
      <c r="H13" s="66" t="s">
        <v>121</v>
      </c>
      <c r="I13" s="40" t="s">
        <v>59</v>
      </c>
      <c r="J13" s="40" t="s">
        <v>60</v>
      </c>
      <c r="K13" s="43" t="s">
        <v>107</v>
      </c>
      <c r="L13" s="44" t="s">
        <v>62</v>
      </c>
      <c r="M13" s="43" t="s">
        <v>122</v>
      </c>
      <c r="N13" s="43" t="s">
        <v>123</v>
      </c>
      <c r="O13" s="40"/>
      <c r="P13" s="45" t="s">
        <v>124</v>
      </c>
      <c r="Q13" s="40"/>
      <c r="R13" s="40" t="s">
        <v>66</v>
      </c>
      <c r="S13" s="46">
        <f>'[7]Miya Emb quote0410'!F5</f>
        <v>62.5</v>
      </c>
      <c r="T13" s="47">
        <v>7.7</v>
      </c>
      <c r="U13" s="48">
        <f t="shared" si="5"/>
        <v>8.1168831168831161</v>
      </c>
      <c r="V13" s="49">
        <v>8.1199999999999992</v>
      </c>
      <c r="W13" s="13"/>
      <c r="X13" s="40" t="s">
        <v>67</v>
      </c>
      <c r="Y13" s="50">
        <v>44</v>
      </c>
      <c r="Z13" s="50">
        <v>41</v>
      </c>
      <c r="AA13" s="50">
        <v>25</v>
      </c>
      <c r="AB13" s="47">
        <v>5</v>
      </c>
      <c r="AC13" s="12">
        <v>2</v>
      </c>
      <c r="AD13" s="52">
        <f t="shared" si="6"/>
        <v>4.5100000000000001E-2</v>
      </c>
      <c r="AE13" s="53">
        <f t="shared" si="7"/>
        <v>2882.4833702882484</v>
      </c>
      <c r="AF13" s="40">
        <v>2250</v>
      </c>
      <c r="AG13" s="54">
        <f t="shared" si="8"/>
        <v>0.78057692307692306</v>
      </c>
      <c r="AH13" s="40" t="s">
        <v>68</v>
      </c>
      <c r="AI13" s="55">
        <v>0.22800000000000001</v>
      </c>
      <c r="AJ13" s="54">
        <f t="shared" si="14"/>
        <v>1.8513599999999999</v>
      </c>
      <c r="AK13" s="54">
        <f t="shared" si="0"/>
        <v>10.751936923076922</v>
      </c>
      <c r="AL13" s="55">
        <v>0</v>
      </c>
      <c r="AM13" s="54">
        <f t="shared" si="1"/>
        <v>0</v>
      </c>
      <c r="AN13" s="55">
        <v>0</v>
      </c>
      <c r="AO13" s="54">
        <f t="shared" si="2"/>
        <v>0</v>
      </c>
      <c r="AP13" s="55">
        <v>0</v>
      </c>
      <c r="AQ13" s="54">
        <f t="shared" si="15"/>
        <v>0</v>
      </c>
      <c r="AR13" s="40">
        <v>0</v>
      </c>
      <c r="AS13" s="55">
        <v>0</v>
      </c>
      <c r="AT13" s="54">
        <f t="shared" si="3"/>
        <v>0</v>
      </c>
      <c r="AU13" s="54">
        <f t="shared" si="16"/>
        <v>0</v>
      </c>
      <c r="AV13" s="54">
        <f t="shared" si="4"/>
        <v>10.751936923076922</v>
      </c>
      <c r="AW13" s="56">
        <f t="shared" si="9"/>
        <v>0.18545932400932402</v>
      </c>
      <c r="AX13" s="54">
        <f t="shared" si="10"/>
        <v>13.199717999999999</v>
      </c>
      <c r="AY13" s="67">
        <v>13.2</v>
      </c>
      <c r="AZ13" s="13">
        <v>24.99</v>
      </c>
      <c r="BA13" s="55">
        <v>0.4718</v>
      </c>
      <c r="BB13" s="68">
        <f t="shared" si="11"/>
        <v>0.4717887154861945</v>
      </c>
      <c r="BC13" s="69">
        <v>700</v>
      </c>
      <c r="BD13" s="54">
        <f t="shared" si="12"/>
        <v>7526.355846153846</v>
      </c>
      <c r="BE13" s="54">
        <f t="shared" si="13"/>
        <v>9240</v>
      </c>
      <c r="BF13" s="1" t="s">
        <v>88</v>
      </c>
      <c r="BG13" s="65" t="s">
        <v>125</v>
      </c>
      <c r="BH13" s="1"/>
    </row>
    <row r="14" spans="1:65" ht="69.95" customHeight="1">
      <c r="A14" s="40"/>
      <c r="B14" s="41">
        <v>14</v>
      </c>
      <c r="C14" s="73"/>
      <c r="D14" s="40"/>
      <c r="E14" s="40"/>
      <c r="F14" s="40"/>
      <c r="G14" s="40" t="s">
        <v>57</v>
      </c>
      <c r="H14" s="66" t="s">
        <v>115</v>
      </c>
      <c r="I14" s="40" t="s">
        <v>59</v>
      </c>
      <c r="J14" s="40" t="s">
        <v>60</v>
      </c>
      <c r="K14" s="43" t="s">
        <v>116</v>
      </c>
      <c r="L14" s="44" t="s">
        <v>62</v>
      </c>
      <c r="M14" s="43" t="s">
        <v>126</v>
      </c>
      <c r="N14" s="43" t="s">
        <v>123</v>
      </c>
      <c r="O14" s="40"/>
      <c r="P14" s="45" t="s">
        <v>127</v>
      </c>
      <c r="Q14" s="40"/>
      <c r="R14" s="40" t="s">
        <v>66</v>
      </c>
      <c r="S14" s="46">
        <f>'[7]Miya Emb quote0410'!F6</f>
        <v>83</v>
      </c>
      <c r="T14" s="47">
        <v>7.7</v>
      </c>
      <c r="U14" s="48">
        <f t="shared" si="5"/>
        <v>10.779220779220779</v>
      </c>
      <c r="V14" s="49">
        <v>10.78</v>
      </c>
      <c r="W14" s="13"/>
      <c r="X14" s="40" t="s">
        <v>67</v>
      </c>
      <c r="Y14" s="50">
        <v>44</v>
      </c>
      <c r="Z14" s="50">
        <v>41</v>
      </c>
      <c r="AA14" s="50">
        <v>28</v>
      </c>
      <c r="AB14" s="47">
        <v>5</v>
      </c>
      <c r="AC14" s="12">
        <v>2</v>
      </c>
      <c r="AD14" s="52">
        <f t="shared" si="6"/>
        <v>5.0512000000000001E-2</v>
      </c>
      <c r="AE14" s="53">
        <f t="shared" si="7"/>
        <v>2573.6458663287931</v>
      </c>
      <c r="AF14" s="40">
        <v>2250</v>
      </c>
      <c r="AG14" s="54">
        <f t="shared" si="8"/>
        <v>0.8742461538461539</v>
      </c>
      <c r="AH14" s="40" t="s">
        <v>68</v>
      </c>
      <c r="AI14" s="55">
        <v>0.22800000000000001</v>
      </c>
      <c r="AJ14" s="54">
        <f t="shared" si="14"/>
        <v>2.45784</v>
      </c>
      <c r="AK14" s="54">
        <f t="shared" si="0"/>
        <v>14.112086153846153</v>
      </c>
      <c r="AL14" s="55">
        <v>0</v>
      </c>
      <c r="AM14" s="54">
        <f t="shared" si="1"/>
        <v>0</v>
      </c>
      <c r="AN14" s="55">
        <v>0</v>
      </c>
      <c r="AO14" s="54">
        <f t="shared" si="2"/>
        <v>0</v>
      </c>
      <c r="AP14" s="55">
        <v>0</v>
      </c>
      <c r="AQ14" s="54">
        <f t="shared" si="15"/>
        <v>0</v>
      </c>
      <c r="AR14" s="40">
        <v>0</v>
      </c>
      <c r="AS14" s="55">
        <v>0</v>
      </c>
      <c r="AT14" s="54">
        <f t="shared" si="3"/>
        <v>0</v>
      </c>
      <c r="AU14" s="54">
        <f t="shared" si="16"/>
        <v>0</v>
      </c>
      <c r="AV14" s="54">
        <f t="shared" si="4"/>
        <v>14.112086153846153</v>
      </c>
      <c r="AW14" s="56">
        <f t="shared" si="9"/>
        <v>0.19451563048823325</v>
      </c>
      <c r="AX14" s="54">
        <f t="shared" si="10"/>
        <v>17.519492999999997</v>
      </c>
      <c r="AY14" s="67">
        <v>17.52</v>
      </c>
      <c r="AZ14" s="13">
        <v>34.99</v>
      </c>
      <c r="BA14" s="55">
        <v>0.49930000000000002</v>
      </c>
      <c r="BB14" s="68">
        <f t="shared" si="11"/>
        <v>0.49928551014575595</v>
      </c>
      <c r="BC14" s="69">
        <v>570</v>
      </c>
      <c r="BD14" s="54">
        <f t="shared" si="12"/>
        <v>8043.8891076923073</v>
      </c>
      <c r="BE14" s="54">
        <f t="shared" si="13"/>
        <v>9986.4</v>
      </c>
      <c r="BG14" s="1"/>
      <c r="BH14" s="1"/>
    </row>
    <row r="15" spans="1:65" ht="69.95" customHeight="1">
      <c r="A15" s="40"/>
      <c r="B15" s="41">
        <v>15</v>
      </c>
      <c r="C15" s="72"/>
      <c r="D15" s="40"/>
      <c r="E15" s="40"/>
      <c r="F15" s="40"/>
      <c r="G15" s="40" t="s">
        <v>57</v>
      </c>
      <c r="H15" s="66" t="s">
        <v>106</v>
      </c>
      <c r="I15" s="40" t="s">
        <v>59</v>
      </c>
      <c r="J15" s="40" t="s">
        <v>60</v>
      </c>
      <c r="K15" s="43" t="s">
        <v>107</v>
      </c>
      <c r="L15" s="44" t="s">
        <v>62</v>
      </c>
      <c r="M15" s="43" t="s">
        <v>128</v>
      </c>
      <c r="N15" s="43" t="s">
        <v>123</v>
      </c>
      <c r="O15" s="40"/>
      <c r="P15" s="45" t="s">
        <v>129</v>
      </c>
      <c r="Q15" s="40"/>
      <c r="R15" s="40" t="s">
        <v>66</v>
      </c>
      <c r="S15" s="46">
        <f>'[7]Miya Emb quote0410'!F7</f>
        <v>95.5</v>
      </c>
      <c r="T15" s="47">
        <v>7.7</v>
      </c>
      <c r="U15" s="48">
        <f t="shared" si="5"/>
        <v>12.402597402597403</v>
      </c>
      <c r="V15" s="49">
        <v>12.4</v>
      </c>
      <c r="W15" s="13"/>
      <c r="X15" s="40" t="s">
        <v>67</v>
      </c>
      <c r="Y15" s="50">
        <v>44</v>
      </c>
      <c r="Z15" s="50">
        <v>41</v>
      </c>
      <c r="AA15" s="50">
        <v>30</v>
      </c>
      <c r="AB15" s="47">
        <v>5</v>
      </c>
      <c r="AC15" s="12">
        <v>2</v>
      </c>
      <c r="AD15" s="52">
        <f t="shared" si="6"/>
        <v>5.4120000000000001E-2</v>
      </c>
      <c r="AE15" s="53">
        <f t="shared" si="7"/>
        <v>2402.0694752402069</v>
      </c>
      <c r="AF15" s="40">
        <v>2250</v>
      </c>
      <c r="AG15" s="54">
        <f t="shared" si="8"/>
        <v>0.93669230769230771</v>
      </c>
      <c r="AH15" s="40" t="s">
        <v>68</v>
      </c>
      <c r="AI15" s="55">
        <v>0.22800000000000001</v>
      </c>
      <c r="AJ15" s="54">
        <f t="shared" si="14"/>
        <v>2.8272000000000004</v>
      </c>
      <c r="AK15" s="54">
        <f t="shared" si="0"/>
        <v>16.163892307692308</v>
      </c>
      <c r="AL15" s="55">
        <v>0</v>
      </c>
      <c r="AM15" s="54">
        <f t="shared" si="1"/>
        <v>0</v>
      </c>
      <c r="AN15" s="55">
        <v>0</v>
      </c>
      <c r="AO15" s="54">
        <f t="shared" si="2"/>
        <v>0</v>
      </c>
      <c r="AP15" s="55">
        <v>0</v>
      </c>
      <c r="AQ15" s="54">
        <f t="shared" si="15"/>
        <v>0</v>
      </c>
      <c r="AR15" s="40">
        <v>0</v>
      </c>
      <c r="AS15" s="55">
        <v>0</v>
      </c>
      <c r="AT15" s="54">
        <f t="shared" si="3"/>
        <v>0</v>
      </c>
      <c r="AU15" s="54">
        <f t="shared" si="16"/>
        <v>0</v>
      </c>
      <c r="AV15" s="54">
        <f t="shared" si="4"/>
        <v>16.163892307692308</v>
      </c>
      <c r="AW15" s="56">
        <f t="shared" si="9"/>
        <v>0.21686568276684556</v>
      </c>
      <c r="AX15" s="54">
        <f t="shared" si="10"/>
        <v>20.638839000000001</v>
      </c>
      <c r="AY15" s="67">
        <v>20.64</v>
      </c>
      <c r="AZ15" s="13">
        <v>39.99</v>
      </c>
      <c r="BA15" s="55">
        <v>0.4839</v>
      </c>
      <c r="BB15" s="68">
        <f t="shared" si="11"/>
        <v>0.4838709677419355</v>
      </c>
      <c r="BC15" s="69">
        <v>1370</v>
      </c>
      <c r="BD15" s="54">
        <f t="shared" si="12"/>
        <v>22144.532461538463</v>
      </c>
      <c r="BE15" s="54">
        <f t="shared" si="13"/>
        <v>28276.799999999999</v>
      </c>
      <c r="BG15" s="1"/>
      <c r="BH15" s="1"/>
    </row>
    <row r="16" spans="1:65" ht="69.95" customHeight="1">
      <c r="A16" s="40"/>
      <c r="B16" s="41">
        <v>17</v>
      </c>
      <c r="C16" s="71"/>
      <c r="D16" s="40"/>
      <c r="E16" s="40"/>
      <c r="F16" s="40"/>
      <c r="G16" s="40" t="s">
        <v>57</v>
      </c>
      <c r="H16" s="66" t="s">
        <v>130</v>
      </c>
      <c r="I16" s="40" t="s">
        <v>59</v>
      </c>
      <c r="J16" s="40" t="s">
        <v>60</v>
      </c>
      <c r="K16" s="43" t="s">
        <v>131</v>
      </c>
      <c r="L16" s="44" t="s">
        <v>62</v>
      </c>
      <c r="M16" s="43" t="s">
        <v>132</v>
      </c>
      <c r="N16" s="43" t="s">
        <v>133</v>
      </c>
      <c r="O16" s="40"/>
      <c r="P16" s="45" t="s">
        <v>134</v>
      </c>
      <c r="Q16" s="40"/>
      <c r="R16" s="40" t="s">
        <v>66</v>
      </c>
      <c r="S16" s="46">
        <f>'[7]Miya Emb quote0410'!F9</f>
        <v>88.8</v>
      </c>
      <c r="T16" s="47">
        <v>7.7</v>
      </c>
      <c r="U16" s="48">
        <f t="shared" si="5"/>
        <v>11.532467532467532</v>
      </c>
      <c r="V16" s="49">
        <v>11.53</v>
      </c>
      <c r="W16" s="13"/>
      <c r="X16" s="40" t="s">
        <v>67</v>
      </c>
      <c r="Y16" s="50">
        <v>44</v>
      </c>
      <c r="Z16" s="50">
        <v>41</v>
      </c>
      <c r="AA16" s="50">
        <v>28</v>
      </c>
      <c r="AB16" s="47">
        <v>5</v>
      </c>
      <c r="AC16" s="12">
        <v>2</v>
      </c>
      <c r="AD16" s="52">
        <f t="shared" si="6"/>
        <v>5.0512000000000001E-2</v>
      </c>
      <c r="AE16" s="53">
        <f t="shared" si="7"/>
        <v>2573.6458663287931</v>
      </c>
      <c r="AF16" s="40">
        <v>2250</v>
      </c>
      <c r="AG16" s="54">
        <f t="shared" si="8"/>
        <v>0.8742461538461539</v>
      </c>
      <c r="AH16" s="40" t="s">
        <v>68</v>
      </c>
      <c r="AI16" s="55">
        <v>0.22800000000000001</v>
      </c>
      <c r="AJ16" s="54">
        <f t="shared" si="14"/>
        <v>2.6288399999999998</v>
      </c>
      <c r="AK16" s="54">
        <f t="shared" si="0"/>
        <v>15.033086153846153</v>
      </c>
      <c r="AL16" s="55">
        <v>0</v>
      </c>
      <c r="AM16" s="54">
        <f t="shared" si="1"/>
        <v>0</v>
      </c>
      <c r="AN16" s="55">
        <v>0</v>
      </c>
      <c r="AO16" s="54">
        <f t="shared" si="2"/>
        <v>0</v>
      </c>
      <c r="AP16" s="55">
        <v>0</v>
      </c>
      <c r="AQ16" s="54">
        <f t="shared" si="15"/>
        <v>0</v>
      </c>
      <c r="AR16" s="40">
        <v>0</v>
      </c>
      <c r="AS16" s="55">
        <v>0</v>
      </c>
      <c r="AT16" s="54">
        <f t="shared" si="3"/>
        <v>0</v>
      </c>
      <c r="AU16" s="54">
        <f t="shared" si="16"/>
        <v>0</v>
      </c>
      <c r="AV16" s="54">
        <f t="shared" si="4"/>
        <v>15.033086153846153</v>
      </c>
      <c r="AW16" s="56">
        <f t="shared" si="9"/>
        <v>0.20878493927125513</v>
      </c>
      <c r="AX16" s="54">
        <f t="shared" si="10"/>
        <v>18.999248999999999</v>
      </c>
      <c r="AY16" s="67">
        <v>19</v>
      </c>
      <c r="AZ16" s="13">
        <v>39.99</v>
      </c>
      <c r="BA16" s="55">
        <v>0.52490000000000003</v>
      </c>
      <c r="BB16" s="68">
        <f t="shared" si="11"/>
        <v>0.52488122030507633</v>
      </c>
      <c r="BC16" s="69">
        <v>550</v>
      </c>
      <c r="BD16" s="54">
        <f t="shared" si="12"/>
        <v>8268.1973846153833</v>
      </c>
      <c r="BE16" s="54">
        <f t="shared" si="13"/>
        <v>10450</v>
      </c>
      <c r="BF16" s="1" t="s">
        <v>69</v>
      </c>
      <c r="BG16" s="1"/>
      <c r="BH16" s="1" t="s">
        <v>70</v>
      </c>
      <c r="BI16" s="61" t="s">
        <v>71</v>
      </c>
    </row>
    <row r="17" spans="1:60" ht="69.95" customHeight="1">
      <c r="A17" s="40"/>
      <c r="B17" s="41">
        <v>18</v>
      </c>
      <c r="C17" s="72"/>
      <c r="D17" s="40"/>
      <c r="E17" s="40"/>
      <c r="F17" s="40"/>
      <c r="G17" s="40" t="s">
        <v>57</v>
      </c>
      <c r="H17" s="66" t="s">
        <v>135</v>
      </c>
      <c r="I17" s="40" t="s">
        <v>59</v>
      </c>
      <c r="J17" s="40" t="s">
        <v>60</v>
      </c>
      <c r="K17" s="43" t="s">
        <v>136</v>
      </c>
      <c r="L17" s="44" t="s">
        <v>62</v>
      </c>
      <c r="M17" s="43" t="s">
        <v>137</v>
      </c>
      <c r="N17" s="43" t="s">
        <v>138</v>
      </c>
      <c r="O17" s="40"/>
      <c r="P17" s="45" t="s">
        <v>139</v>
      </c>
      <c r="Q17" s="40"/>
      <c r="R17" s="40" t="s">
        <v>66</v>
      </c>
      <c r="S17" s="46">
        <f>'[7]Miya Emb quote0410'!F10</f>
        <v>99</v>
      </c>
      <c r="T17" s="47">
        <v>7.7</v>
      </c>
      <c r="U17" s="48">
        <f t="shared" si="5"/>
        <v>12.857142857142858</v>
      </c>
      <c r="V17" s="49">
        <v>12.86</v>
      </c>
      <c r="W17" s="13"/>
      <c r="X17" s="40" t="s">
        <v>67</v>
      </c>
      <c r="Y17" s="50">
        <v>44</v>
      </c>
      <c r="Z17" s="50">
        <v>41</v>
      </c>
      <c r="AA17" s="50">
        <v>30</v>
      </c>
      <c r="AB17" s="47">
        <v>5</v>
      </c>
      <c r="AC17" s="12">
        <v>2</v>
      </c>
      <c r="AD17" s="52">
        <f t="shared" si="6"/>
        <v>5.4120000000000001E-2</v>
      </c>
      <c r="AE17" s="53">
        <f t="shared" si="7"/>
        <v>2402.0694752402069</v>
      </c>
      <c r="AF17" s="40">
        <v>2250</v>
      </c>
      <c r="AG17" s="54">
        <f t="shared" si="8"/>
        <v>0.93669230769230771</v>
      </c>
      <c r="AH17" s="40" t="s">
        <v>68</v>
      </c>
      <c r="AI17" s="55">
        <v>0.22800000000000001</v>
      </c>
      <c r="AJ17" s="54">
        <f t="shared" si="14"/>
        <v>2.93208</v>
      </c>
      <c r="AK17" s="54">
        <f t="shared" si="0"/>
        <v>16.728772307692306</v>
      </c>
      <c r="AL17" s="55">
        <v>0</v>
      </c>
      <c r="AM17" s="54">
        <f t="shared" si="1"/>
        <v>0</v>
      </c>
      <c r="AN17" s="55">
        <v>0</v>
      </c>
      <c r="AO17" s="54">
        <f t="shared" si="2"/>
        <v>0</v>
      </c>
      <c r="AP17" s="55">
        <v>0</v>
      </c>
      <c r="AQ17" s="54">
        <f t="shared" si="15"/>
        <v>0</v>
      </c>
      <c r="AR17" s="40">
        <v>0</v>
      </c>
      <c r="AS17" s="55">
        <v>0</v>
      </c>
      <c r="AT17" s="54">
        <f t="shared" si="3"/>
        <v>0</v>
      </c>
      <c r="AU17" s="54">
        <f t="shared" si="16"/>
        <v>0</v>
      </c>
      <c r="AV17" s="54">
        <f t="shared" si="4"/>
        <v>16.728772307692306</v>
      </c>
      <c r="AW17" s="56">
        <f t="shared" si="9"/>
        <v>0.21090696661828739</v>
      </c>
      <c r="AX17" s="54">
        <f t="shared" si="10"/>
        <v>21.199287999999999</v>
      </c>
      <c r="AY17" s="67">
        <v>21.2</v>
      </c>
      <c r="AZ17" s="13">
        <v>44.99</v>
      </c>
      <c r="BA17" s="55">
        <v>0.52880000000000005</v>
      </c>
      <c r="BB17" s="68">
        <f t="shared" si="11"/>
        <v>0.52878417426094693</v>
      </c>
      <c r="BC17" s="69">
        <v>720</v>
      </c>
      <c r="BD17" s="54">
        <f t="shared" si="12"/>
        <v>12044.71606153846</v>
      </c>
      <c r="BE17" s="54">
        <f t="shared" si="13"/>
        <v>15264</v>
      </c>
      <c r="BF17" s="1" t="s">
        <v>75</v>
      </c>
      <c r="BG17" s="63">
        <v>46222</v>
      </c>
      <c r="BH17" s="1"/>
    </row>
    <row r="18" spans="1:60" ht="69.95" customHeight="1">
      <c r="A18" s="40"/>
      <c r="B18" s="41">
        <v>19</v>
      </c>
      <c r="C18" s="71"/>
      <c r="D18" s="40"/>
      <c r="E18" s="40"/>
      <c r="F18" s="40"/>
      <c r="G18" s="40" t="s">
        <v>57</v>
      </c>
      <c r="H18" s="66" t="s">
        <v>140</v>
      </c>
      <c r="I18" s="40" t="s">
        <v>59</v>
      </c>
      <c r="J18" s="40" t="s">
        <v>60</v>
      </c>
      <c r="K18" s="43" t="s">
        <v>141</v>
      </c>
      <c r="L18" s="44" t="s">
        <v>62</v>
      </c>
      <c r="M18" s="43" t="s">
        <v>142</v>
      </c>
      <c r="N18" s="43" t="s">
        <v>138</v>
      </c>
      <c r="O18" s="40"/>
      <c r="P18" s="45" t="s">
        <v>143</v>
      </c>
      <c r="Q18" s="40"/>
      <c r="R18" s="40" t="s">
        <v>66</v>
      </c>
      <c r="S18" s="46">
        <f>'[7]Elsa 4.30 '!O4</f>
        <v>114.3</v>
      </c>
      <c r="T18" s="47">
        <v>7.7</v>
      </c>
      <c r="U18" s="48">
        <f t="shared" si="5"/>
        <v>14.844155844155843</v>
      </c>
      <c r="V18" s="49">
        <v>14.84</v>
      </c>
      <c r="W18" s="13"/>
      <c r="X18" s="40" t="s">
        <v>67</v>
      </c>
      <c r="Y18" s="50">
        <v>55</v>
      </c>
      <c r="Z18" s="50">
        <v>41</v>
      </c>
      <c r="AA18" s="50">
        <v>17</v>
      </c>
      <c r="AB18" s="47">
        <v>5</v>
      </c>
      <c r="AC18" s="12">
        <v>2</v>
      </c>
      <c r="AD18" s="52">
        <f t="shared" si="6"/>
        <v>3.8335000000000001E-2</v>
      </c>
      <c r="AE18" s="53">
        <f t="shared" si="7"/>
        <v>3391.1569062214685</v>
      </c>
      <c r="AF18" s="40">
        <v>2250</v>
      </c>
      <c r="AG18" s="54">
        <f t="shared" si="8"/>
        <v>0.66349038461538468</v>
      </c>
      <c r="AH18" s="40" t="s">
        <v>68</v>
      </c>
      <c r="AI18" s="55">
        <v>0.22800000000000001</v>
      </c>
      <c r="AJ18" s="54">
        <f t="shared" si="14"/>
        <v>3.3835200000000003</v>
      </c>
      <c r="AK18" s="54">
        <f t="shared" si="0"/>
        <v>18.887010384615383</v>
      </c>
      <c r="AL18" s="55">
        <v>0</v>
      </c>
      <c r="AM18" s="54">
        <f t="shared" si="1"/>
        <v>0</v>
      </c>
      <c r="AN18" s="55">
        <v>0</v>
      </c>
      <c r="AO18" s="54">
        <f t="shared" si="2"/>
        <v>0</v>
      </c>
      <c r="AP18" s="55">
        <v>0</v>
      </c>
      <c r="AQ18" s="54">
        <f t="shared" si="15"/>
        <v>0</v>
      </c>
      <c r="AR18" s="40">
        <v>0</v>
      </c>
      <c r="AS18" s="55">
        <v>0</v>
      </c>
      <c r="AT18" s="54">
        <f t="shared" si="3"/>
        <v>0</v>
      </c>
      <c r="AU18" s="54">
        <f t="shared" si="16"/>
        <v>0</v>
      </c>
      <c r="AV18" s="54">
        <f t="shared" si="4"/>
        <v>18.887010384615383</v>
      </c>
      <c r="AW18" s="56">
        <f t="shared" si="9"/>
        <v>0.14149952797202803</v>
      </c>
      <c r="AX18" s="54">
        <f t="shared" si="10"/>
        <v>21.998499000000002</v>
      </c>
      <c r="AY18" s="70">
        <v>22</v>
      </c>
      <c r="AZ18" s="13">
        <v>39.99</v>
      </c>
      <c r="BA18" s="55">
        <v>0.44990000000000002</v>
      </c>
      <c r="BB18" s="68">
        <f t="shared" si="11"/>
        <v>0.44986246561640414</v>
      </c>
      <c r="BC18" s="69">
        <v>550</v>
      </c>
      <c r="BD18" s="54">
        <f t="shared" si="12"/>
        <v>10387.855711538461</v>
      </c>
      <c r="BE18" s="54">
        <f t="shared" si="13"/>
        <v>12100</v>
      </c>
      <c r="BF18" s="1" t="s">
        <v>81</v>
      </c>
      <c r="BG18" s="65" t="s">
        <v>144</v>
      </c>
      <c r="BH18" s="1"/>
    </row>
    <row r="19" spans="1:60" ht="69.95" customHeight="1">
      <c r="A19" s="40"/>
      <c r="B19" s="41">
        <v>20</v>
      </c>
      <c r="C19" s="72"/>
      <c r="D19" s="40"/>
      <c r="E19" s="40"/>
      <c r="F19" s="40"/>
      <c r="G19" s="40" t="s">
        <v>57</v>
      </c>
      <c r="H19" s="66" t="s">
        <v>145</v>
      </c>
      <c r="I19" s="40" t="s">
        <v>59</v>
      </c>
      <c r="J19" s="40" t="s">
        <v>60</v>
      </c>
      <c r="K19" s="43" t="s">
        <v>146</v>
      </c>
      <c r="L19" s="44" t="s">
        <v>62</v>
      </c>
      <c r="M19" s="43" t="s">
        <v>147</v>
      </c>
      <c r="N19" s="43" t="s">
        <v>133</v>
      </c>
      <c r="O19" s="40"/>
      <c r="P19" s="45" t="s">
        <v>148</v>
      </c>
      <c r="Q19" s="40"/>
      <c r="R19" s="40" t="s">
        <v>66</v>
      </c>
      <c r="S19" s="46">
        <f>'[7]Elsa 4.30 '!O5</f>
        <v>131.5</v>
      </c>
      <c r="T19" s="47">
        <v>7.7</v>
      </c>
      <c r="U19" s="48">
        <f t="shared" si="5"/>
        <v>17.077922077922079</v>
      </c>
      <c r="V19" s="49">
        <v>17.079999999999998</v>
      </c>
      <c r="W19" s="13"/>
      <c r="X19" s="40" t="s">
        <v>67</v>
      </c>
      <c r="Y19" s="50">
        <v>55</v>
      </c>
      <c r="Z19" s="50">
        <v>41</v>
      </c>
      <c r="AA19" s="50">
        <v>19</v>
      </c>
      <c r="AB19" s="47">
        <v>5</v>
      </c>
      <c r="AC19" s="12">
        <v>2</v>
      </c>
      <c r="AD19" s="52">
        <f t="shared" si="6"/>
        <v>4.2845000000000001E-2</v>
      </c>
      <c r="AE19" s="53">
        <f t="shared" si="7"/>
        <v>3034.1930213560508</v>
      </c>
      <c r="AF19" s="40">
        <v>2250</v>
      </c>
      <c r="AG19" s="54">
        <f t="shared" si="8"/>
        <v>0.74154807692307689</v>
      </c>
      <c r="AH19" s="40" t="s">
        <v>68</v>
      </c>
      <c r="AI19" s="55">
        <v>0.22800000000000001</v>
      </c>
      <c r="AJ19" s="54">
        <f t="shared" si="14"/>
        <v>3.8942399999999999</v>
      </c>
      <c r="AK19" s="54">
        <f t="shared" si="0"/>
        <v>21.715788076923076</v>
      </c>
      <c r="AL19" s="55">
        <v>0</v>
      </c>
      <c r="AM19" s="54">
        <f t="shared" si="1"/>
        <v>0</v>
      </c>
      <c r="AN19" s="55">
        <v>0</v>
      </c>
      <c r="AO19" s="54">
        <f t="shared" si="2"/>
        <v>0</v>
      </c>
      <c r="AP19" s="55">
        <v>0</v>
      </c>
      <c r="AQ19" s="54">
        <f t="shared" si="15"/>
        <v>0</v>
      </c>
      <c r="AR19" s="40">
        <v>0</v>
      </c>
      <c r="AS19" s="55">
        <v>0</v>
      </c>
      <c r="AT19" s="54">
        <f t="shared" si="3"/>
        <v>0</v>
      </c>
      <c r="AU19" s="54">
        <f t="shared" si="16"/>
        <v>0</v>
      </c>
      <c r="AV19" s="54">
        <f t="shared" si="4"/>
        <v>21.715788076923076</v>
      </c>
      <c r="AW19" s="56">
        <f t="shared" si="9"/>
        <v>0.13826237789987791</v>
      </c>
      <c r="AX19" s="54">
        <f t="shared" si="10"/>
        <v>25.198899000000004</v>
      </c>
      <c r="AY19" s="70">
        <v>25.2</v>
      </c>
      <c r="AZ19" s="13">
        <v>44.99</v>
      </c>
      <c r="BA19" s="55">
        <v>0.43990000000000001</v>
      </c>
      <c r="BB19" s="68">
        <f t="shared" si="11"/>
        <v>0.43987552789508783</v>
      </c>
      <c r="BC19" s="69">
        <v>720</v>
      </c>
      <c r="BD19" s="54">
        <f t="shared" si="12"/>
        <v>15635.367415384615</v>
      </c>
      <c r="BE19" s="54">
        <f t="shared" si="13"/>
        <v>18144</v>
      </c>
      <c r="BF19" s="1" t="s">
        <v>88</v>
      </c>
      <c r="BG19" s="65" t="s">
        <v>149</v>
      </c>
      <c r="BH19" s="1"/>
    </row>
  </sheetData>
  <sheetProtection insertRows="0" deleteRows="0" sort="0"/>
  <protectedRanges>
    <protectedRange sqref="Q2:AW19 B10:K15 B2:K5 M20:BC245 B16:K19 B6:K9 AZ2:BA19 B20:K245 M2:O19" name="Range1"/>
    <protectedRange sqref="BB2:BB19" name="Range1_2"/>
    <protectedRange sqref="L2:L248" name="Range1_3"/>
  </protectedRanges>
  <mergeCells count="8">
    <mergeCell ref="C2:C3"/>
    <mergeCell ref="C18:C19"/>
    <mergeCell ref="C4:C5"/>
    <mergeCell ref="C6:C7"/>
    <mergeCell ref="C8:C9"/>
    <mergeCell ref="C10:C12"/>
    <mergeCell ref="C13:C15"/>
    <mergeCell ref="C16:C17"/>
  </mergeCell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[7]ValueSelect!#REF!</xm:f>
          </x14:formula1>
          <xm:sqref>G2:G5 G6:G9 G10:G15 G16:G19</xm:sqref>
        </x14:dataValidation>
        <x14:dataValidation type="list" allowBlank="1" showInputMessage="1" showErrorMessage="1">
          <x14:formula1>
            <xm:f>[7]Data!#REF!</xm:f>
          </x14:formula1>
          <xm:sqref>R2:R5 R6:R9 R10:R15 R16:R19</xm:sqref>
        </x14:dataValidation>
        <x14:dataValidation type="list" allowBlank="1" showInputMessage="1" showErrorMessage="1">
          <x14:formula1>
            <xm:f>[7]ValueSelect!#REF!</xm:f>
          </x14:formula1>
          <xm:sqref>F2:F5 F6:F9 F10:F15 F16:F19</xm:sqref>
        </x14:dataValidation>
        <x14:dataValidation type="list" allowBlank="1" showInputMessage="1" showErrorMessage="1">
          <x14:formula1>
            <xm:f>[7]Data!#REF!</xm:f>
          </x14:formula1>
          <xm:sqref>X2:X5 X6:X9 X10:X15 X16:X19</xm:sqref>
        </x14:dataValidation>
        <x14:dataValidation type="list" allowBlank="1" showInputMessage="1" showErrorMessage="1">
          <x14:formula1>
            <xm:f>[7]ValueSelect!#REF!</xm:f>
          </x14:formula1>
          <xm:sqref>E2:E5 E6:E9 E10:E15 E16:E19</xm:sqref>
        </x14:dataValidation>
        <x14:dataValidation type="list" allowBlank="1" showInputMessage="1" showErrorMessage="1">
          <x14:formula1>
            <xm:f>[7]ValueSelect!#REF!</xm:f>
          </x14:formula1>
          <xm:sqref>A2:A19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2026-05-13T03:17:56Z</dcterms:created>
  <dcterms:modified xsi:type="dcterms:W3CDTF">2026-05-13T03:23:26Z</dcterms:modified>
</cp:coreProperties>
</file>