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zhangli\Desktop\"/>
    </mc:Choice>
  </mc:AlternateContent>
  <xr:revisionPtr revIDLastSave="0" documentId="13_ncr:1_{C5439144-74CD-481C-9B3B-F9C71AE1C43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mmitment" sheetId="7" r:id="rId1"/>
    <sheet name="Item" sheetId="8" r:id="rId2"/>
    <sheet name="CCD" sheetId="9" r:id="rId3"/>
    <sheet name="ValueSelection" sheetId="6" r:id="rId4"/>
    <sheet name="Data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4" hidden="1">Data!$B$1:$S$1</definedName>
    <definedName name="_xlnm._FilterDatabase" localSheetId="3" hidden="1">ValueSelection!$D$1:$L$294</definedName>
    <definedName name="ACCESSORIES">'[1]x-Lists'!$AH$2:$AH$12</definedName>
    <definedName name="AD">'[2]other data'!$T$2:$T$5</definedName>
    <definedName name="ALLOCATION">'[1]x-Lists'!$Q$2</definedName>
    <definedName name="AssortedSKU_Range">[3]Mapping!$J$2:$J$3</definedName>
    <definedName name="BIG_IDEAS">'[1]x-Lists'!$AU$2:$AU$17</definedName>
    <definedName name="bigidea">[4]Lists!$I$6:$I$29</definedName>
    <definedName name="Branded">[4]Lists!$F$6:$F$38</definedName>
    <definedName name="brands">'[2]other data'!$K$2:$K$48</definedName>
    <definedName name="BULKPREPACKTYPE">'[1]x-Lists'!$H$2:$H$4</definedName>
    <definedName name="BuyUnits_Range">[3]Mapping!$B$2:$B$55</definedName>
    <definedName name="ca_available_Range">[3]Mapping!$AB$2:$AB$5</definedName>
    <definedName name="ca_Compliant_Range">[3]Mapping!$BJ$2:$BJ$4</definedName>
    <definedName name="ca_CompliantReason_Range">[3]Mapping!$BL$2:$BL$13</definedName>
    <definedName name="ca_SisVendor_Range">[3]Mapping!$BH$2:$BH$3</definedName>
    <definedName name="ca_stuffedarticlesreg_Range">[3]Mapping!$AD$2:$AD$6</definedName>
    <definedName name="Case_Freight_Range">[3]Mapping!$F$2:$F$19</definedName>
    <definedName name="CATEGORY">[5]Sheet1!$DW$2:$DW$3</definedName>
    <definedName name="CFSCY">'[1]x-imports'!$A$2:$A$3</definedName>
    <definedName name="chargeback">'[2]other data'!$B$2:$B$6</definedName>
    <definedName name="CLIMATE">'[1]x-Lists'!$O$2:$O$11</definedName>
    <definedName name="cls" localSheetId="2">#REF!</definedName>
    <definedName name="cls">#REF!</definedName>
    <definedName name="CodeCountry" localSheetId="2">#REF!</definedName>
    <definedName name="CodeCountry">#REF!</definedName>
    <definedName name="COLOR">'[1]x-Lists'!$AB$2:$AB$7</definedName>
    <definedName name="COLOR_FAMILY">'[1]x-Lists'!$AC$2:$AC$19</definedName>
    <definedName name="colour">[5]Sheet1!$EH$2:$EH$3</definedName>
    <definedName name="COO_Dest">[3]COO!$D$1:$D$3:'[3]COO'!$D$2</definedName>
    <definedName name="COOCountry_Range">[3]Mapping!$R$2:$R$245</definedName>
    <definedName name="COODest_Range">[3]Mapping!$P$2:$P$3</definedName>
    <definedName name="countries">'[2]other data'!$I$3:$I$249</definedName>
    <definedName name="Cycle">[4]Lists!$E$6:$E$30</definedName>
    <definedName name="d">[6]Mapping!$AR$2:$AR$84</definedName>
    <definedName name="_xlnm.Database">'[1]x-Lists'!$A$2:$A$9</definedName>
    <definedName name="dealPricing_Range">[3]Mapping!$BD$2:$BD$3</definedName>
    <definedName name="den">[4]Lists!$L$6:$L$29</definedName>
    <definedName name="Description1_Range">[3]Mapping!$AQ$2:$AQ$72</definedName>
    <definedName name="Description2_Range">[3]Mapping!$AR$2:$AR$84</definedName>
    <definedName name="DESTINATIONPORT">'[1]x-imports'!$B$2:$B$3</definedName>
    <definedName name="DIAMETER">'[1]x-Lists'!$AM$2:$AM$9</definedName>
    <definedName name="diffgrp">'[2]diff group head'!$A$2:$A$47</definedName>
    <definedName name="DIFFS">'[2]other data'!$AF$2:$AF$13</definedName>
    <definedName name="ENERGY_EFFICIENT">'[1]x-Lists'!$AJ$2:$AJ$7</definedName>
    <definedName name="EVENT">'[1]x-Lists'!$AQ$2:$AQ$8</definedName>
    <definedName name="FABRIC_WEIGHT">'[1]x-Lists'!$AI$2:$AI$5</definedName>
    <definedName name="Feature1_Range">[3]Mapping!$AG$2:$AG$20</definedName>
    <definedName name="Feature10_Range">[3]Mapping!$AP$2:$AP$20</definedName>
    <definedName name="Feature2_Range">[3]Mapping!$AH$2:$AH$25</definedName>
    <definedName name="Feature3_Range">[3]Mapping!$AI$2:$AI$7</definedName>
    <definedName name="Feature4_Range">[3]Mapping!$AJ$2:$AJ$6</definedName>
    <definedName name="Feature5_Range">[3]Mapping!$AK$2:$AK$15</definedName>
    <definedName name="Feature6_Range">[3]Mapping!$AL$2:$AL$17</definedName>
    <definedName name="Feature7_Range">[3]Mapping!$AM$2:$AM$21</definedName>
    <definedName name="Feature8_Range">[3]Mapping!$AN$2:$AN$9</definedName>
    <definedName name="Feature9_Range">[3]Mapping!$AO$2:$AO$5</definedName>
    <definedName name="FIFRACompliance_Range">[3]Mapping!$L$2:$L$10</definedName>
    <definedName name="FIFRAExemption_Range">[3]Mapping!$N$2:$N$3</definedName>
    <definedName name="FILL">'[1]x-Lists'!$AR$2:$AR$7</definedName>
    <definedName name="foam">[5]Sheet1!$EC$2:$EC$3</definedName>
    <definedName name="FOBPORT">'[1]x-imports'!$C$2:$C$40</definedName>
    <definedName name="FREIGHT">'[1]x-Lists'!$I$2:$I$5</definedName>
    <definedName name="FreightTerms" localSheetId="2">#REF!</definedName>
    <definedName name="FreightTerms">#REF!</definedName>
    <definedName name="gen_nontxtl_UOM_Range">[3]Mapping!$Z$2:$Z$11</definedName>
    <definedName name="gen_txtl_permlbl_careinstr_Range">[3]Mapping!$V$2:$V$9</definedName>
    <definedName name="gen_txtl_permlbl_fabrcont_Range">[3]Mapping!$X$2:$X$12</definedName>
    <definedName name="gen_txtl_permlbl_vendinfo_Range">[3]Mapping!$T$2:$T$8</definedName>
    <definedName name="GENDER">'[1]x-Lists'!$AD$2:$AD$5</definedName>
    <definedName name="HANGER">[2]hangers!$B$3:$B$42</definedName>
    <definedName name="hanger2">[2]hangers!$G$3:$G$42</definedName>
    <definedName name="HOLIDAY">'[1]x-Lists'!$AP$2:$AP$10</definedName>
    <definedName name="KD">[5]Sheet1!$DS$2:$DS$2</definedName>
    <definedName name="LicensedProduct_Range">[3]Mapping!$AF$2:$AF$3</definedName>
    <definedName name="LIFESTYLE">'[1]x-Lists'!$T$2:$T$5</definedName>
    <definedName name="lnk">[7]Sheet1!$A$2</definedName>
    <definedName name="LOCALIZATION__PRICEPOINT">'[1]x-Lists'!$Z$2:$Z$5</definedName>
    <definedName name="loctype">'[2]other data'!$BN$2:$BN$6</definedName>
    <definedName name="M">[5]Sheet1!$EA$2:$EA$3</definedName>
    <definedName name="MATERIAL">'[1]x-Lists'!$AE$2:$AE$83</definedName>
    <definedName name="ORDERTYPE">'[2]other data'!$AN$2:$AN$6</definedName>
    <definedName name="OTB">'[2]other data'!$R$2:$R$14</definedName>
    <definedName name="PACK">[5]Sheet1!$EE$2:$EE$3</definedName>
    <definedName name="PACK_SET">'[1]x-Lists'!$AO$2:$AO$34</definedName>
    <definedName name="PATTERN">'[1]x-Lists'!$AF$2:$AF$49</definedName>
    <definedName name="PAYMENTTERMS">'[1]x-imports'!$E$2:$E$3</definedName>
    <definedName name="PayTerms" localSheetId="2">#REF!</definedName>
    <definedName name="PayTerms">#REF!</definedName>
    <definedName name="PO_BUY_TYPE">'[1]x-Lists'!$W$2:$W$5</definedName>
    <definedName name="po_type">'[2]other data'!$AU$2:$AU$11</definedName>
    <definedName name="PORT_IFF" localSheetId="2">[8]a!$A$10:$B$35</definedName>
    <definedName name="PORT_IFF">[9]a!$A$10:$B$35</definedName>
    <definedName name="POtype" localSheetId="2">#REF!</definedName>
    <definedName name="POtype">#REF!</definedName>
    <definedName name="Preticketed_Range">[3]Mapping!$H$2:$H$3</definedName>
    <definedName name="QSFOB" localSheetId="2">[10]Q1!$C$38</definedName>
    <definedName name="QSFOB">[11]Q1!$C$38</definedName>
    <definedName name="QUEUING">'[1]x-Lists'!$P$2</definedName>
    <definedName name="QUEUING_ITEMS">'[1]x-Lists'!$Y$2:$Y$50</definedName>
    <definedName name="retailAK_O_YN_Range">[3]Mapping!$AV$2:$AV$3</definedName>
    <definedName name="retailCA_O_YN_Range">[3]Mapping!$AZ$2:$AZ$3</definedName>
    <definedName name="retailHA_O_YN_Range">[3]Mapping!$BB$2:$BB$3</definedName>
    <definedName name="retailPR_O_YN_Range">[3]Mapping!$AX$2:$AX$3</definedName>
    <definedName name="retailUS_O_YN_Range">[3]Mapping!$AT$2:$AT$3</definedName>
    <definedName name="runnum">'[2]other data'!$BI$2:$BI$18</definedName>
    <definedName name="scalenum">'[2]other data'!$BG$2:$BG$18</definedName>
    <definedName name="SCORECARD">'[1]x-Lists'!$E$2:$E$5</definedName>
    <definedName name="SEASON">'[1]x-Lists'!$L$2:$L$6</definedName>
    <definedName name="SellUnits_Range">[3]Mapping!$D$2:$D$53</definedName>
    <definedName name="SHAPE">'[1]x-Lists'!$AK$2:$AK$10</definedName>
    <definedName name="SHIPTO">'[1]x-Lists'!$B$2:$B$6</definedName>
    <definedName name="SIZE">'[1]x-Lists'!$AL$2:$AL$66</definedName>
    <definedName name="size1" localSheetId="2">#REF!</definedName>
    <definedName name="size1">#REF!</definedName>
    <definedName name="size1a" localSheetId="2">#REF!</definedName>
    <definedName name="size1a">#REF!</definedName>
    <definedName name="SPECIAL">[2]comments!$B$3:$B$54</definedName>
    <definedName name="SPECIAL_PROCESSING">'[1]x-Lists'!$R$2:$R$15</definedName>
    <definedName name="ssn_code">'[2]other data'!$AQ$2:$AQ$110</definedName>
    <definedName name="ssn_phase">'[2]other data'!$AS$2:$AS$83</definedName>
    <definedName name="suggestedMessage_Range">[3]Mapping!$BF$2:$BF$3</definedName>
    <definedName name="SUPPLIER">'[2]vendor info'!$A$4:$A$400</definedName>
    <definedName name="TBJ">'[2]other data'!$AK$2:$AK$10</definedName>
    <definedName name="TERMS">'[2]other data'!$P$2:$P$7</definedName>
    <definedName name="TESTING">'[1]x-Lists'!$AV$2:$AV$3</definedName>
    <definedName name="TEXTILE_ITEM">'[1]x-Lists'!$AG$2:$AG$62</definedName>
    <definedName name="THEME">'[1]x-Lists'!$AS$2:$AS$14</definedName>
    <definedName name="THREAD_COUNT">'[1]x-Lists'!$AN$2:$AN$27</definedName>
    <definedName name="TICKET">[2]tickets!$B$3:$B$27</definedName>
    <definedName name="ticket2">[2]tickets!$G$3:$G$27</definedName>
    <definedName name="TICKETTYPE">'[1]x-Lists'!$N$2:$N$8</definedName>
    <definedName name="TIX" localSheetId="2">#REF!</definedName>
    <definedName name="TIX">#REF!</definedName>
    <definedName name="TREATMENT">'[1]x-Lists'!$AT$2:$AT$28</definedName>
    <definedName name="UDA3A">'[2]other data'!$AY$2:$AY$4</definedName>
    <definedName name="UDA3B">'[2]other data'!$AZ$2:$AZ$6</definedName>
    <definedName name="UNIT">[5]Sheet1!$EF$2:$EF$3</definedName>
    <definedName name="upc">'[2]other data'!$AH$2:$AH$10</definedName>
    <definedName name="UPC1A">'[2]other data'!$BD$2:$BD$5</definedName>
    <definedName name="UPC2A">'[2]other data'!$BF$2:$BF$5</definedName>
    <definedName name="WAREHOUSE">'[2]other data'!$BL$2:$BL$24</definedName>
    <definedName name="WEB_SIZE_CHART">'[1]x-Lists'!$X$2:$X$46</definedName>
    <definedName name="wood">[5]Sheet1!$EG$2:$EG$3</definedName>
    <definedName name="World1">[4]Lists!$H$6:$H$29</definedName>
    <definedName name="wvu.MARK.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localSheetId="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YESNO">'[1]x-Lists'!$D$2:$D$3</definedName>
    <definedName name="YNE">'[2]other data'!$BB$2:$BB$5</definedName>
    <definedName name="YNES">'[2]other data'!$BR$2:$BR$6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L2" i="8" l="1"/>
  <c r="BH2" i="8"/>
  <c r="BB2" i="8"/>
  <c r="AY2" i="8"/>
  <c r="AV2" i="8"/>
  <c r="AS2" i="8"/>
  <c r="AQ2" i="8"/>
  <c r="AO2" i="8"/>
  <c r="AM2" i="8"/>
  <c r="AD2" i="8"/>
  <c r="AE2" i="8" s="1"/>
  <c r="AG2" i="8" s="1"/>
  <c r="BC2" i="8" l="1"/>
  <c r="AJ2" i="8"/>
  <c r="AK2" i="8" s="1"/>
  <c r="BD2" i="8" s="1"/>
  <c r="P71" i="9"/>
  <c r="O71" i="9"/>
  <c r="N71" i="9"/>
  <c r="L71" i="9"/>
  <c r="K71" i="9"/>
  <c r="J71" i="9"/>
  <c r="H71" i="9"/>
  <c r="G71" i="9"/>
  <c r="F71" i="9"/>
  <c r="D71" i="9"/>
  <c r="C71" i="9"/>
  <c r="B71" i="9"/>
  <c r="P70" i="9"/>
  <c r="O70" i="9"/>
  <c r="N70" i="9"/>
  <c r="L70" i="9"/>
  <c r="K70" i="9"/>
  <c r="J70" i="9"/>
  <c r="H70" i="9"/>
  <c r="G70" i="9"/>
  <c r="F70" i="9"/>
  <c r="D70" i="9"/>
  <c r="C70" i="9"/>
  <c r="B70" i="9"/>
  <c r="P67" i="9"/>
  <c r="O67" i="9"/>
  <c r="N67" i="9"/>
  <c r="L67" i="9"/>
  <c r="K67" i="9"/>
  <c r="J67" i="9"/>
  <c r="H67" i="9"/>
  <c r="G67" i="9"/>
  <c r="F67" i="9"/>
  <c r="D67" i="9"/>
  <c r="C67" i="9"/>
  <c r="B67" i="9"/>
  <c r="P61" i="9"/>
  <c r="O61" i="9"/>
  <c r="N61" i="9"/>
  <c r="L61" i="9"/>
  <c r="K61" i="9"/>
  <c r="J61" i="9"/>
  <c r="H61" i="9"/>
  <c r="G61" i="9"/>
  <c r="F61" i="9"/>
  <c r="D61" i="9"/>
  <c r="C61" i="9"/>
  <c r="B61" i="9"/>
  <c r="P59" i="9"/>
  <c r="O59" i="9"/>
  <c r="N59" i="9"/>
  <c r="L59" i="9"/>
  <c r="K59" i="9"/>
  <c r="J59" i="9"/>
  <c r="H59" i="9"/>
  <c r="G59" i="9"/>
  <c r="F59" i="9"/>
  <c r="D59" i="9"/>
  <c r="C59" i="9"/>
  <c r="B59" i="9"/>
  <c r="P57" i="9"/>
  <c r="O57" i="9"/>
  <c r="N57" i="9"/>
  <c r="L57" i="9"/>
  <c r="K57" i="9"/>
  <c r="J57" i="9"/>
  <c r="H57" i="9"/>
  <c r="G57" i="9"/>
  <c r="F57" i="9"/>
  <c r="D57" i="9"/>
  <c r="C57" i="9"/>
  <c r="B57" i="9"/>
  <c r="P53" i="9"/>
  <c r="O53" i="9"/>
  <c r="N53" i="9"/>
  <c r="L53" i="9"/>
  <c r="K53" i="9"/>
  <c r="J53" i="9"/>
  <c r="H53" i="9"/>
  <c r="G53" i="9"/>
  <c r="F53" i="9"/>
  <c r="D53" i="9"/>
  <c r="C53" i="9"/>
  <c r="B53" i="9"/>
  <c r="P51" i="9"/>
  <c r="O51" i="9"/>
  <c r="N51" i="9"/>
  <c r="L51" i="9"/>
  <c r="K51" i="9"/>
  <c r="J51" i="9"/>
  <c r="H51" i="9"/>
  <c r="G51" i="9"/>
  <c r="F51" i="9"/>
  <c r="D51" i="9"/>
  <c r="C51" i="9"/>
  <c r="B51" i="9"/>
  <c r="P49" i="9"/>
  <c r="O49" i="9"/>
  <c r="N49" i="9"/>
  <c r="L49" i="9"/>
  <c r="K49" i="9"/>
  <c r="J49" i="9"/>
  <c r="H49" i="9"/>
  <c r="G49" i="9"/>
  <c r="F49" i="9"/>
  <c r="D49" i="9"/>
  <c r="C49" i="9"/>
  <c r="B49" i="9"/>
  <c r="J45" i="9"/>
  <c r="P43" i="9"/>
  <c r="P45" i="9" s="1"/>
  <c r="O43" i="9"/>
  <c r="O45" i="9" s="1"/>
  <c r="N43" i="9"/>
  <c r="N45" i="9" s="1"/>
  <c r="L43" i="9"/>
  <c r="L45" i="9" s="1"/>
  <c r="K43" i="9"/>
  <c r="K45" i="9" s="1"/>
  <c r="J43" i="9"/>
  <c r="H43" i="9"/>
  <c r="H45" i="9" s="1"/>
  <c r="G43" i="9"/>
  <c r="G45" i="9" s="1"/>
  <c r="F43" i="9"/>
  <c r="F45" i="9" s="1"/>
  <c r="D43" i="9"/>
  <c r="D45" i="9" s="1"/>
  <c r="C43" i="9"/>
  <c r="C45" i="9" s="1"/>
  <c r="B43" i="9"/>
  <c r="B45" i="9" s="1"/>
  <c r="P41" i="9"/>
  <c r="O41" i="9"/>
  <c r="N41" i="9"/>
  <c r="L41" i="9"/>
  <c r="K41" i="9"/>
  <c r="J41" i="9"/>
  <c r="H41" i="9"/>
  <c r="G41" i="9"/>
  <c r="F41" i="9"/>
  <c r="D41" i="9"/>
  <c r="C41" i="9"/>
  <c r="B41" i="9"/>
  <c r="P37" i="9"/>
  <c r="P68" i="9" s="1"/>
  <c r="P35" i="9"/>
  <c r="O35" i="9"/>
  <c r="O37" i="9" s="1"/>
  <c r="O68" i="9" s="1"/>
  <c r="N35" i="9"/>
  <c r="N37" i="9" s="1"/>
  <c r="N68" i="9" s="1"/>
  <c r="L35" i="9"/>
  <c r="L37" i="9" s="1"/>
  <c r="L68" i="9" s="1"/>
  <c r="K35" i="9"/>
  <c r="K37" i="9" s="1"/>
  <c r="K68" i="9" s="1"/>
  <c r="J35" i="9"/>
  <c r="J37" i="9" s="1"/>
  <c r="J68" i="9" s="1"/>
  <c r="H35" i="9"/>
  <c r="H37" i="9" s="1"/>
  <c r="G35" i="9"/>
  <c r="G37" i="9" s="1"/>
  <c r="G68" i="9" s="1"/>
  <c r="F35" i="9"/>
  <c r="F37" i="9" s="1"/>
  <c r="F68" i="9" s="1"/>
  <c r="D35" i="9"/>
  <c r="D37" i="9" s="1"/>
  <c r="D68" i="9" s="1"/>
  <c r="C35" i="9"/>
  <c r="C37" i="9" s="1"/>
  <c r="C68" i="9" s="1"/>
  <c r="B35" i="9"/>
  <c r="B37" i="9" s="1"/>
  <c r="B68" i="9" s="1"/>
  <c r="P31" i="9"/>
  <c r="P32" i="9" s="1"/>
  <c r="O31" i="9"/>
  <c r="O32" i="9" s="1"/>
  <c r="N31" i="9"/>
  <c r="N32" i="9" s="1"/>
  <c r="L31" i="9"/>
  <c r="L32" i="9" s="1"/>
  <c r="K31" i="9"/>
  <c r="K32" i="9" s="1"/>
  <c r="J31" i="9"/>
  <c r="J32" i="9" s="1"/>
  <c r="H31" i="9"/>
  <c r="H32" i="9" s="1"/>
  <c r="G31" i="9"/>
  <c r="G32" i="9" s="1"/>
  <c r="F31" i="9"/>
  <c r="F32" i="9" s="1"/>
  <c r="D31" i="9"/>
  <c r="D32" i="9" s="1"/>
  <c r="C31" i="9"/>
  <c r="C32" i="9" s="1"/>
  <c r="B31" i="9"/>
  <c r="B32" i="9" s="1"/>
  <c r="P28" i="9"/>
  <c r="O28" i="9"/>
  <c r="N28" i="9"/>
  <c r="L28" i="9"/>
  <c r="K28" i="9"/>
  <c r="J28" i="9"/>
  <c r="H28" i="9"/>
  <c r="G28" i="9"/>
  <c r="F28" i="9"/>
  <c r="D28" i="9"/>
  <c r="C28" i="9"/>
  <c r="B28" i="9"/>
  <c r="P24" i="9"/>
  <c r="O24" i="9"/>
  <c r="N24" i="9"/>
  <c r="K24" i="9"/>
  <c r="J24" i="9"/>
  <c r="H24" i="9"/>
  <c r="C24" i="9"/>
  <c r="L23" i="9"/>
  <c r="L24" i="9" s="1"/>
  <c r="K23" i="9"/>
  <c r="J23" i="9"/>
  <c r="H23" i="9"/>
  <c r="G23" i="9"/>
  <c r="G24" i="9" s="1"/>
  <c r="F23" i="9"/>
  <c r="F24" i="9" s="1"/>
  <c r="D23" i="9"/>
  <c r="D24" i="9" s="1"/>
  <c r="C23" i="9"/>
  <c r="B23" i="9"/>
  <c r="B24" i="9" s="1"/>
  <c r="P19" i="9"/>
  <c r="P20" i="9" s="1"/>
  <c r="O19" i="9"/>
  <c r="O20" i="9" s="1"/>
  <c r="N19" i="9"/>
  <c r="N20" i="9" s="1"/>
  <c r="L19" i="9"/>
  <c r="L20" i="9" s="1"/>
  <c r="K19" i="9"/>
  <c r="K20" i="9" s="1"/>
  <c r="J19" i="9"/>
  <c r="J20" i="9" s="1"/>
  <c r="H19" i="9"/>
  <c r="H20" i="9" s="1"/>
  <c r="G19" i="9"/>
  <c r="G20" i="9" s="1"/>
  <c r="F19" i="9"/>
  <c r="F20" i="9" s="1"/>
  <c r="D19" i="9"/>
  <c r="D20" i="9" s="1"/>
  <c r="C19" i="9"/>
  <c r="C20" i="9" s="1"/>
  <c r="B19" i="9"/>
  <c r="B20" i="9" s="1"/>
  <c r="P15" i="9"/>
  <c r="P16" i="9" s="1"/>
  <c r="O15" i="9"/>
  <c r="O16" i="9" s="1"/>
  <c r="O33" i="9" s="1"/>
  <c r="O69" i="9" s="1"/>
  <c r="N15" i="9"/>
  <c r="N16" i="9" s="1"/>
  <c r="L15" i="9"/>
  <c r="L16" i="9" s="1"/>
  <c r="K15" i="9"/>
  <c r="K16" i="9" s="1"/>
  <c r="J15" i="9"/>
  <c r="J16" i="9" s="1"/>
  <c r="H15" i="9"/>
  <c r="H16" i="9" s="1"/>
  <c r="H33" i="9" s="1"/>
  <c r="G15" i="9"/>
  <c r="G16" i="9" s="1"/>
  <c r="G33" i="9" s="1"/>
  <c r="G69" i="9" s="1"/>
  <c r="F15" i="9"/>
  <c r="F16" i="9" s="1"/>
  <c r="F33" i="9" s="1"/>
  <c r="F69" i="9" s="1"/>
  <c r="D15" i="9"/>
  <c r="D16" i="9" s="1"/>
  <c r="C15" i="9"/>
  <c r="C16" i="9" s="1"/>
  <c r="C33" i="9" s="1"/>
  <c r="C69" i="9" s="1"/>
  <c r="B15" i="9"/>
  <c r="B16" i="9" s="1"/>
  <c r="BK2" i="8" l="1"/>
  <c r="BE2" i="8"/>
  <c r="P33" i="9"/>
  <c r="P69" i="9" s="1"/>
  <c r="B33" i="9"/>
  <c r="B69" i="9" s="1"/>
  <c r="D33" i="9"/>
  <c r="D69" i="9" s="1"/>
  <c r="H69" i="9"/>
  <c r="P75" i="9"/>
  <c r="J33" i="9"/>
  <c r="J69" i="9" s="1"/>
  <c r="B75" i="9"/>
  <c r="K33" i="9"/>
  <c r="K69" i="9" s="1"/>
  <c r="L33" i="9"/>
  <c r="L69" i="9" s="1"/>
  <c r="N33" i="9"/>
  <c r="N69" i="9" s="1"/>
  <c r="H68" i="9"/>
  <c r="F75" i="9"/>
  <c r="F76" i="9" s="1"/>
  <c r="G75" i="9"/>
  <c r="G76" i="9" s="1"/>
  <c r="H75" i="9"/>
  <c r="N75" i="9"/>
  <c r="B72" i="9"/>
  <c r="C72" i="9"/>
  <c r="C75" i="9" s="1"/>
  <c r="C76" i="9" s="1"/>
  <c r="D72" i="9"/>
  <c r="D75" i="9" s="1"/>
  <c r="F72" i="9"/>
  <c r="G72" i="9"/>
  <c r="H72" i="9"/>
  <c r="J72" i="9"/>
  <c r="J75" i="9" s="1"/>
  <c r="K72" i="9"/>
  <c r="K75" i="9" s="1"/>
  <c r="L72" i="9"/>
  <c r="L75" i="9" s="1"/>
  <c r="N72" i="9"/>
  <c r="O72" i="9"/>
  <c r="O75" i="9" s="1"/>
  <c r="O76" i="9" s="1"/>
  <c r="P72" i="9"/>
  <c r="F78" i="9" l="1"/>
  <c r="F79" i="9" s="1"/>
  <c r="F77" i="9"/>
  <c r="C78" i="9"/>
  <c r="C79" i="9" s="1"/>
  <c r="C77" i="9"/>
  <c r="G78" i="9"/>
  <c r="G79" i="9" s="1"/>
  <c r="G77" i="9"/>
  <c r="O78" i="9"/>
  <c r="O79" i="9" s="1"/>
  <c r="O77" i="9"/>
  <c r="K76" i="9"/>
  <c r="J76" i="9"/>
  <c r="H76" i="9"/>
  <c r="D76" i="9"/>
  <c r="N76" i="9"/>
  <c r="L76" i="9"/>
  <c r="B76" i="9"/>
  <c r="P76" i="9"/>
  <c r="D78" i="9" l="1"/>
  <c r="D79" i="9" s="1"/>
  <c r="D77" i="9"/>
  <c r="H78" i="9"/>
  <c r="H79" i="9" s="1"/>
  <c r="H77" i="9"/>
  <c r="J78" i="9"/>
  <c r="J79" i="9" s="1"/>
  <c r="J77" i="9"/>
  <c r="K78" i="9"/>
  <c r="K79" i="9" s="1"/>
  <c r="K77" i="9"/>
  <c r="N78" i="9"/>
  <c r="N79" i="9" s="1"/>
  <c r="N77" i="9"/>
  <c r="P78" i="9"/>
  <c r="P79" i="9" s="1"/>
  <c r="P77" i="9"/>
  <c r="B78" i="9"/>
  <c r="B79" i="9" s="1"/>
  <c r="B77" i="9"/>
  <c r="L78" i="9"/>
  <c r="L79" i="9" s="1"/>
  <c r="L77" i="9"/>
  <c r="D3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 Zhu</author>
  </authors>
  <commentList>
    <comment ref="C3" authorId="0" shapeId="0" xr:uid="{8F2E1E73-F12B-48E1-A7CF-BE9CB8F910B6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auto filled by the system: Master Customer + Brand + Year/Season + Pattern/Feature + Product Category</t>
        </r>
      </text>
    </comment>
    <comment ref="C4" authorId="0" shapeId="0" xr:uid="{807A0E8A-12F2-4BFC-BD49-97DAA905663D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free text, not mandatory: Tier 1 pattern name only; multi patterns use "/"; can be the most recogonizable features or the customer program #, etc.</t>
        </r>
      </text>
    </comment>
    <comment ref="A7" authorId="0" shapeId="0" xr:uid="{B8B6301C-B53E-4A34-9F48-DD8CCFEB7482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Select from ValueSelection</t>
        </r>
      </text>
    </comment>
    <comment ref="C10" authorId="0" shapeId="0" xr:uid="{B3A8DE16-A78C-4FFD-AE79-7ACBAB08DA57}">
      <text>
        <r>
          <rPr>
            <b/>
            <sz val="9"/>
            <color indexed="81"/>
            <rFont val="Tahoma"/>
            <family val="2"/>
          </rPr>
          <t>Heather Zhu:</t>
        </r>
        <r>
          <rPr>
            <sz val="9"/>
            <color indexed="81"/>
            <rFont val="Tahoma"/>
            <family val="2"/>
          </rPr>
          <t xml:space="preserve">
mm/dd/yyyy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U1" authorId="0" shapeId="0" xr:uid="{FBC10E1E-7BB6-4D69-AC9D-1DDA9B31EDF4}">
      <text>
        <r>
          <rPr>
            <sz val="11"/>
            <rFont val="Calibri"/>
            <family val="2"/>
          </rPr>
          <t>[China RMB Cost]/[Exchange Rate]</t>
        </r>
      </text>
    </comment>
    <comment ref="AD1" authorId="0" shapeId="0" xr:uid="{42F5E5A5-6CA8-4F56-A9DA-3CC375718E13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E1" authorId="0" shapeId="0" xr:uid="{38763F9F-C468-4C81-A759-5AE4A3D06886}">
      <text>
        <r>
          <rPr>
            <sz val="11"/>
            <rFont val="Calibri"/>
            <family val="2"/>
          </rPr>
          <t>65/[Cubic Meter per Carton]*[Case Pack]</t>
        </r>
      </text>
    </comment>
    <comment ref="AG1" authorId="0" shapeId="0" xr:uid="{FE517D85-9C21-4B27-AA1E-1A8CC283853F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J1" authorId="0" shapeId="0" xr:uid="{FAA30E75-5D28-4CE7-9998-85FB6848B9B9}">
      <text>
        <r>
          <rPr>
            <sz val="11"/>
            <rFont val="Calibri"/>
            <family val="2"/>
          </rPr>
          <t>[FOB Cost $ (Value)]*[Duty Rate]</t>
        </r>
      </text>
    </comment>
    <comment ref="AK1" authorId="0" shapeId="0" xr:uid="{71859797-8FEF-4799-859B-ECFE2CA9FDEE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M1" authorId="0" shapeId="0" xr:uid="{4B630BA1-20B4-4C07-AB37-413AFE01F044}">
      <text>
        <r>
          <rPr>
            <sz val="11"/>
            <rFont val="Calibri"/>
            <family val="2"/>
          </rPr>
          <t>[JLA POE Price Quote (Value)]*[DA %]</t>
        </r>
      </text>
    </comment>
    <comment ref="AO1" authorId="0" shapeId="0" xr:uid="{54DD2489-C665-4121-8494-90A696D40950}">
      <text>
        <r>
          <rPr>
            <sz val="11"/>
            <rFont val="Calibri"/>
            <family val="2"/>
          </rPr>
          <t>[JLA POE Price Quote (Value)]*[General Load %]</t>
        </r>
      </text>
    </comment>
    <comment ref="AP1" authorId="0" shapeId="0" xr:uid="{9DF85AEF-58B3-4D02-925E-4EF14B0F3416}">
      <text>
        <r>
          <rPr>
            <sz val="11"/>
            <rFont val="Calibri"/>
            <family val="2"/>
          </rPr>
          <t xml:space="preserve">
          </t>
        </r>
      </text>
    </comment>
    <comment ref="AQ1" authorId="0" shapeId="0" xr:uid="{F34674C6-CEC1-4659-91A9-69D24FD7E4F5}">
      <text>
        <r>
          <rPr>
            <sz val="11"/>
            <rFont val="Calibri"/>
            <family val="2"/>
          </rPr>
          <t>[JLA POE Price Quote (Value)]*[Warehouse Charge %]</t>
        </r>
      </text>
    </comment>
    <comment ref="AS1" authorId="0" shapeId="0" xr:uid="{B387A9F3-0E3C-4BCF-BB3E-8A3F2217F652}">
      <text>
        <r>
          <rPr>
            <sz val="11"/>
            <rFont val="Calibri"/>
            <family val="2"/>
          </rPr>
          <t xml:space="preserve">[JLA POE Price Quote (Value)]*[Rebate/Co-op %]
          </t>
        </r>
      </text>
    </comment>
    <comment ref="AV1" authorId="0" shapeId="0" xr:uid="{E37E30CC-7DE4-40DD-8C3A-940C2F584291}">
      <text>
        <r>
          <rPr>
            <sz val="11"/>
            <rFont val="Calibri"/>
            <family val="2"/>
          </rPr>
          <t>[JLA POE Price Quote (Value)]*[Load 1 %]</t>
        </r>
      </text>
    </comment>
    <comment ref="AY1" authorId="0" shapeId="0" xr:uid="{C7BF4006-4CB1-4821-BFD2-9F80B8C2C1FA}">
      <text>
        <r>
          <rPr>
            <sz val="11"/>
            <rFont val="Calibri"/>
            <family val="2"/>
          </rPr>
          <t>[JLA POE Price Quote (Value)]*[Load 2 %]</t>
        </r>
      </text>
    </comment>
    <comment ref="BB1" authorId="0" shapeId="0" xr:uid="{E46F46AF-ABEE-45FD-B3F6-779D5CD9B7D1}">
      <text>
        <r>
          <rPr>
            <sz val="11"/>
            <rFont val="Calibri"/>
            <family val="2"/>
          </rPr>
          <t>[JLA POE Price Quote (Value)]*[Load 3 %]</t>
        </r>
      </text>
    </comment>
    <comment ref="BC1" authorId="0" shapeId="0" xr:uid="{313B929A-2F6B-44B0-8CFA-D48C6A5886AF}">
      <text>
        <r>
          <rPr>
            <sz val="11"/>
            <rFont val="Calibri"/>
            <family val="2"/>
          </rPr>
          <t>[DA $]+[General Load $]+[Warehouse Charge $]+[Rebate/Co-op $]+[Load 1 $]+[Load 2 $]+[Load 3 $]</t>
        </r>
      </text>
    </comment>
    <comment ref="BD1" authorId="0" shapeId="0" xr:uid="{D27AA6DA-4BD0-4A23-B126-4737E42420A5}">
      <text>
        <r>
          <rPr>
            <sz val="11"/>
            <rFont val="Calibri"/>
            <family val="2"/>
          </rPr>
          <t>[LDP Cost $]+[Total Load $]</t>
        </r>
      </text>
    </comment>
    <comment ref="BE1" authorId="0" shapeId="0" xr:uid="{A920C741-A206-4FAB-9C69-7AE44FAF7E4E}">
      <text>
        <r>
          <rPr>
            <sz val="11"/>
            <rFont val="Calibri"/>
            <family val="2"/>
          </rPr>
          <t>([JLA FOB CA/GA Price Quote (Value)]-[LDP Cost with Load $])/[JLA FOB CA/GA Price Quote (Value)]</t>
        </r>
      </text>
    </comment>
    <comment ref="BH1" authorId="0" shapeId="0" xr:uid="{6DF9A5DA-AEE3-42CA-AB45-76093A5DE2BD}">
      <text>
        <r>
          <rPr>
            <sz val="11"/>
            <rFont val="Calibri"/>
            <family val="2"/>
          </rPr>
          <t xml:space="preserve">([Suggested Retail Price]-[JLA POE Price Quote (Value)])/[Suggested retail Price]
          </t>
        </r>
      </text>
    </comment>
    <comment ref="BK1" authorId="0" shapeId="0" xr:uid="{BF6AE36A-C3E2-4CFC-9A4D-93E796F9B387}">
      <text>
        <r>
          <rPr>
            <sz val="11"/>
            <rFont val="Calibri"/>
            <family val="2"/>
          </rPr>
          <t>[LDP Cost with Load $]*[Total Quantity]</t>
        </r>
      </text>
    </comment>
    <comment ref="BL1" authorId="0" shapeId="0" xr:uid="{7D3104EB-1869-4F04-BC22-A9245DEB8CFB}">
      <text>
        <r>
          <rPr>
            <sz val="11"/>
            <rFont val="Calibri"/>
            <family val="2"/>
          </rPr>
          <t>[JLA POE Price Quote (Value)]*[Total Quantity]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童晓梅</author>
    <author>tongxiaomei</author>
    <author>Author</author>
  </authors>
  <commentList>
    <comment ref="B14" authorId="0" shapeId="0" xr:uid="{D33F69BF-1282-424C-A34D-BE96D5777F01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C14" authorId="0" shapeId="0" xr:uid="{F8C1EE84-4063-4B7B-A7E8-E36E3C0FB3E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D14" authorId="0" shapeId="0" xr:uid="{CE19C609-91E9-49A9-9AA7-D761207D018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F14" authorId="0" shapeId="0" xr:uid="{2437183F-55CB-45D6-BD8D-D3B0D5596E7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G14" authorId="0" shapeId="0" xr:uid="{957D3636-8CA4-4FDE-8AD9-EF6A826A11FC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H14" authorId="0" shapeId="0" xr:uid="{99E8C425-B19A-4E30-ABB8-4E02B7971CA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J14" authorId="0" shapeId="0" xr:uid="{84336865-AF60-434A-A3F0-A1A74939995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K14" authorId="0" shapeId="0" xr:uid="{0BCA41C0-A25C-43B6-87D7-AB40FFCA203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L14" authorId="0" shapeId="0" xr:uid="{97262C39-7813-4392-9D25-427CA0C68AD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N14" authorId="0" shapeId="0" xr:uid="{6DF15F04-4F3C-46C2-AE94-4EF8732F94A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O14" authorId="0" shapeId="0" xr:uid="{978D817B-EC06-4A35-B5E9-A36A4C2F279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P14" authorId="0" shapeId="0" xr:uid="{3D61796D-67C5-4571-AEBC-28B810E061BC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B18" authorId="0" shapeId="0" xr:uid="{7654C220-7BAF-4F7F-A7F1-61398500E56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C18" authorId="0" shapeId="0" xr:uid="{8CCC5EBA-ECEF-430E-ABBD-15E8073D710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D18" authorId="0" shapeId="0" xr:uid="{B6B2E08F-463A-4D7B-AD61-46C9C5B81B9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F18" authorId="0" shapeId="0" xr:uid="{F8DACFBC-75F6-4C32-850E-F1C35A29620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G18" authorId="0" shapeId="0" xr:uid="{25D96D1B-C587-4B82-A5F9-1D315AC6451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H18" authorId="0" shapeId="0" xr:uid="{7A5DEBAF-39CE-4D9C-A08F-E68A2DF01E6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J18" authorId="0" shapeId="0" xr:uid="{71DA7533-3310-434E-B9A4-3D0721D5C51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K18" authorId="0" shapeId="0" xr:uid="{A51937FC-2649-44D2-AE9D-E922C3A94A4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L18" authorId="0" shapeId="0" xr:uid="{1917DA0D-C7FA-4A17-8DEC-BFFE95E4364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N18" authorId="0" shapeId="0" xr:uid="{63C63012-56BA-432D-A5A3-9A60D14DFD9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O18" authorId="0" shapeId="0" xr:uid="{CCC04E82-58AB-4FD2-9563-6EA84349AE1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P18" authorId="0" shapeId="0" xr:uid="{38B2E3A7-6111-497D-B287-C65482E72DA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2025.3.3张珺提供</t>
        </r>
      </text>
    </comment>
    <comment ref="B30" authorId="0" shapeId="0" xr:uid="{75F470F5-3636-412D-B9F9-13A93C7C171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C30" authorId="0" shapeId="0" xr:uid="{4F24E892-865E-42B8-A785-94B9D4A5EF1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D30" authorId="0" shapeId="0" xr:uid="{6560D02B-F5C5-43EE-B0BC-446F924C5E8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F30" authorId="0" shapeId="0" xr:uid="{41ED9065-2430-4867-BD65-6E1E3A620B2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G30" authorId="0" shapeId="0" xr:uid="{DAE3A021-7299-4094-8ADE-C7F10EBAA8E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H30" authorId="0" shapeId="0" xr:uid="{737FBA12-CA4E-49A1-A096-471812A76C4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J30" authorId="0" shapeId="0" xr:uid="{4522638A-BFCF-4FE8-B310-D25F2217FE2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K30" authorId="0" shapeId="0" xr:uid="{30216E70-DE5E-4DE1-849A-7045F544521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L30" authorId="0" shapeId="0" xr:uid="{BE84760B-5333-46CD-9F8B-6B15B94052A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N30" authorId="0" shapeId="0" xr:uid="{7D350BEC-477A-4AEC-957E-699F161C2C8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O30" authorId="0" shapeId="0" xr:uid="{3C376B97-CC32-4F51-8D03-BF940A6E6E6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P30" authorId="0" shapeId="0" xr:uid="{D353CF10-5EB2-4325-AFD3-1140C394775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2024.4.8fangzuping</t>
        </r>
      </text>
    </comment>
    <comment ref="B35" authorId="0" shapeId="0" xr:uid="{923C09B8-F790-4F3A-B336-136DF914892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C35" authorId="0" shapeId="0" xr:uid="{757168B0-EE16-4706-A2BF-DE4F2F3E760C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D35" authorId="0" shapeId="0" xr:uid="{E99BC9E2-DE53-4C66-B647-94EF31092EC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F35" authorId="0" shapeId="0" xr:uid="{5D78CAD5-7C7D-4B08-B67E-163607823D1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G35" authorId="0" shapeId="0" xr:uid="{54E88802-D6F7-4F6D-9BF5-D726FAE1760F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H35" authorId="0" shapeId="0" xr:uid="{C40EBB70-B353-460A-933A-67B96FF82828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J35" authorId="0" shapeId="0" xr:uid="{08B4915B-026C-4853-8EDE-D867476423F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K35" authorId="0" shapeId="0" xr:uid="{5ADC8B48-0C71-472C-A0AF-D266C3E3E2C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L35" authorId="0" shapeId="0" xr:uid="{DCBCB17A-BBD3-4DA0-A365-AA0986795F3B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N35" authorId="0" shapeId="0" xr:uid="{2C1604DD-C1C5-4FB3-BBEB-4480D4F8AAE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O35" authorId="0" shapeId="0" xr:uid="{97B40380-A0B3-4A40-81D6-02EA643CB60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P35" authorId="0" shapeId="0" xr:uid="{5F222228-E30C-4988-B5A4-1B9874C8F03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2025.3.3张珺洗标是指定供应商，江浙沪含税含运费¥0.25/pc</t>
        </r>
      </text>
    </comment>
    <comment ref="B43" authorId="0" shapeId="0" xr:uid="{54DCC349-69D5-42F5-ADD8-6B60C8542EE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23*4+2.2=94.2”</t>
        </r>
      </text>
    </comment>
    <comment ref="C43" authorId="0" shapeId="0" xr:uid="{5EB73EEA-1849-493A-B390-796F4F3CCC2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26*3+2.2*2=82.4“</t>
        </r>
      </text>
    </comment>
    <comment ref="D43" authorId="0" shapeId="0" xr:uid="{1257664B-26BF-40E7-AC0A-E9000BA9899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27*3+2.2*2=85.4”</t>
        </r>
      </text>
    </comment>
    <comment ref="F43" authorId="0" shapeId="0" xr:uid="{B1617363-EAB6-459A-83CC-7A718086DF6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23*4+2.2=94.2”</t>
        </r>
      </text>
    </comment>
    <comment ref="G43" authorId="0" shapeId="0" xr:uid="{F9326057-CF69-4F0B-98ED-4B23F9A8ED1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26*3+2.2*2=82.4“</t>
        </r>
      </text>
    </comment>
    <comment ref="H43" authorId="0" shapeId="0" xr:uid="{8A635F4D-D86E-4D74-9C6E-7D16F1A9723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27*3+2.2*2=85.4”</t>
        </r>
      </text>
    </comment>
    <comment ref="J43" authorId="0" shapeId="0" xr:uid="{CDBE4289-ACCE-4663-B31F-02FD1AE19F3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23*4+2.2=94.2”</t>
        </r>
      </text>
    </comment>
    <comment ref="K43" authorId="0" shapeId="0" xr:uid="{02A9BB96-2BF4-46F7-80AC-353DF517B90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26*3+2.2*2=82.4“</t>
        </r>
      </text>
    </comment>
    <comment ref="L43" authorId="0" shapeId="0" xr:uid="{1D1DE992-8A48-48E5-89A1-ECBC8EECD99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27*3+2.2*2=85.4”</t>
        </r>
      </text>
    </comment>
    <comment ref="N43" authorId="0" shapeId="0" xr:uid="{A40C7C8D-AEEA-49C9-B040-283EAECD533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23*4+2.2=94.2”</t>
        </r>
      </text>
    </comment>
    <comment ref="O43" authorId="0" shapeId="0" xr:uid="{E709E733-91D7-4710-A263-488E6443907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26*3+2.2*2=82.4“</t>
        </r>
      </text>
    </comment>
    <comment ref="P43" authorId="0" shapeId="0" xr:uid="{3E6DDAC6-9665-42DD-B385-4BC1CC0CA61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裁片
钦扣袢：3.5“宽*4.25”长--1
侧边：25/26/27“高*23/24/25宽”--2
抽绳：2.2”宽*68/70/72“--1
27*3+2.2*2=85.4”</t>
        </r>
      </text>
    </comment>
    <comment ref="B47" authorId="0" shapeId="0" xr:uid="{F72989C9-2151-47DE-8C3D-27B28F877F5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C47" authorId="0" shapeId="0" xr:uid="{77B3DDFA-2BAB-45DF-B180-4072F68827A8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D47" authorId="0" shapeId="0" xr:uid="{B62EB7AA-E078-4D0A-AF1D-07A87301C4DF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F47" authorId="0" shapeId="0" xr:uid="{F5646F96-E066-4571-B12C-414A8DC10DC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G47" authorId="0" shapeId="0" xr:uid="{23DDA0FF-732F-44FA-9B9A-8ED714EA386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H47" authorId="0" shapeId="0" xr:uid="{7C362CD4-6166-40A4-8AEF-251D0F773B0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J47" authorId="0" shapeId="0" xr:uid="{544C17EF-64AC-4441-82CB-F511C23F2751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K47" authorId="0" shapeId="0" xr:uid="{0A257D60-331A-4E07-A3F3-020B0B492A8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L47" authorId="0" shapeId="0" xr:uid="{8A2B5CF7-E4EF-4243-9914-BEDBFD8D1F9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N47" authorId="0" shapeId="0" xr:uid="{F594B535-84A0-42C4-9673-81B928F433F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O47" authorId="0" shapeId="0" xr:uid="{9A5ED028-2149-471E-98D5-8B13D220F75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P47" authorId="0" shapeId="0" xr:uid="{7DE0651D-C93E-43A4-A717-77E958C2740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2024.6.11fangzuping提供一次性做白色2.3元，花色3.2元</t>
        </r>
      </text>
    </comment>
    <comment ref="B53" authorId="1" shapeId="0" xr:uid="{7F809A79-0148-47D7-92AB-43F62A0A0D44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C53" authorId="1" shapeId="0" xr:uid="{B38844B1-D8D6-4F04-A3AD-5F24F8D69E91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D53" authorId="1" shapeId="0" xr:uid="{9F5A4B23-DC9D-41BD-BFD1-D851CE38DFA0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F53" authorId="1" shapeId="0" xr:uid="{013DCCA1-F0BD-4097-9983-5650C005FC4E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G53" authorId="1" shapeId="0" xr:uid="{158A9515-EF65-4900-A63A-F2F68E508694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H53" authorId="1" shapeId="0" xr:uid="{BE8FD044-C09F-4126-8820-BDFB0B7A0A87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J53" authorId="1" shapeId="0" xr:uid="{FD24D852-226A-4EB4-8327-5B88A3D8C82C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K53" authorId="1" shapeId="0" xr:uid="{0B3F6432-C310-4E8A-813E-CB1E4B501F94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L53" authorId="1" shapeId="0" xr:uid="{B9D61DC3-F68A-4CBE-832F-8C59D6F164E9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N53" authorId="1" shapeId="0" xr:uid="{E19C4A21-4F9B-4899-9079-2E105EE5034F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O53" authorId="1" shapeId="0" xr:uid="{A7D38523-C684-4D19-95A7-8242C644D407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P53" authorId="1" shapeId="0" xr:uid="{044BBEC7-757A-4058-A694-06752B183670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 xml:space="preserve">样品费摊到总数中很少，忽略不计
</t>
        </r>
      </text>
    </comment>
    <comment ref="B57" authorId="0" shapeId="0" xr:uid="{16DDD868-0545-49BA-AB24-CC93E76AFDA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C57" authorId="0" shapeId="0" xr:uid="{A61B5B03-5C5C-44DD-947F-E9C0D67B0F5F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D57" authorId="0" shapeId="0" xr:uid="{C71A59D2-47B2-4024-B296-44A57DAFF29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F57" authorId="0" shapeId="0" xr:uid="{D9DF691C-EA27-4A01-BA33-11FEA655FE11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G57" authorId="0" shapeId="0" xr:uid="{407AF1BC-9B86-4E81-A7D2-457A5EE810A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H57" authorId="0" shapeId="0" xr:uid="{40CC981A-210D-4C54-A46E-2922069E0DC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J57" authorId="0" shapeId="0" xr:uid="{C2BB7E39-9133-4EBF-A305-948E21A2024B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K57" authorId="0" shapeId="0" xr:uid="{C6BE1739-110A-4CAA-AC00-86052453C15C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L57" authorId="0" shapeId="0" xr:uid="{00A23E1D-55BE-4452-868A-DC4C53C1502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N57" authorId="0" shapeId="0" xr:uid="{7C577980-6F0C-4DC6-ABEB-4A1CAB116DD7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O57" authorId="0" shapeId="0" xr:uid="{9F143320-8C2C-499A-8821-D0E18554D57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P57" authorId="0" shapeId="0" xr:uid="{ADF5321A-495D-4F8C-A795-61EB4BDA33CF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2023.10.12fangzuping同MCG-220931
指定  RFID贴纸 指定渠道采购，确认邮件已录入FILE</t>
        </r>
      </text>
    </comment>
    <comment ref="B59" authorId="0" shapeId="0" xr:uid="{B7CA4ADD-D9CF-432D-BE41-D1257D78FBD3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C59" authorId="0" shapeId="0" xr:uid="{E0CB2103-0D98-4A25-AEAE-45BB981EE9E1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D59" authorId="0" shapeId="0" xr:uid="{85329BF1-E324-4024-8B47-B89071C2822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F59" authorId="0" shapeId="0" xr:uid="{A29C19B8-BA78-4A2C-8C3D-7F0B5B000D8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G59" authorId="0" shapeId="0" xr:uid="{AC689BA1-84CD-4D80-9E63-A6734FEC47C2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H59" authorId="0" shapeId="0" xr:uid="{CB95CDF8-C84A-46A0-A78F-66B810EC85A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J59" authorId="0" shapeId="0" xr:uid="{9E17FA6C-1927-4EB1-B5EB-7F714FBE325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K59" authorId="0" shapeId="0" xr:uid="{32CCFE91-D8BD-4C56-B0DC-255AC4FF3D10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L59" authorId="0" shapeId="0" xr:uid="{AF708713-8FFB-4547-9424-34802A3D0A4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N59" authorId="0" shapeId="0" xr:uid="{43A9CD70-2C1C-4DF6-8C00-06BF998B274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O59" authorId="0" shapeId="0" xr:uid="{A828B89A-EA08-45DD-AE30-F2A5F6917AB4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P59" authorId="0" shapeId="0" xr:uid="{E68DE289-2B1E-440A-9D2F-62FF458503D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202310.12张珺提供
1. 需要测试
BV 或SGS 测试，测试费用根据订单的数量和颜色决定，预计5000-6000元，一年有效。
2. 需要客检
根据订单的数量决定，一般1-2人。每季测一次，如果换季有新颜色，还是要测试和客检。
3.需要开GRS TC证明
4.需要MC验厂</t>
        </r>
      </text>
    </comment>
    <comment ref="B62" authorId="0" shapeId="0" xr:uid="{21C556B5-E69C-4822-9205-BB4FC161CCAB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C62" authorId="0" shapeId="0" xr:uid="{DE8224A9-CB24-4631-91D9-CB973A3ED455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D62" authorId="0" shapeId="0" xr:uid="{6B84F81A-1DE3-471C-9131-C9FF2192FB29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F62" authorId="0" shapeId="0" xr:uid="{ED5308B5-51F4-454E-A544-9AC6017FF3C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G62" authorId="0" shapeId="0" xr:uid="{BC29D0B9-5702-4AB8-A98B-4AD8A9B6EAC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H62" authorId="0" shapeId="0" xr:uid="{3FA68ECC-4E65-43A8-A43C-E52C3FDB070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J62" authorId="0" shapeId="0" xr:uid="{283DDFB8-1B60-4F66-BBF3-B2BC75C6EEF6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K62" authorId="0" shapeId="0" xr:uid="{DB9F6BC6-5DF5-4DCF-9602-DBFF703D4A8E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L62" authorId="0" shapeId="0" xr:uid="{D2E1A993-A153-4DC6-859E-4A9849DDAD1D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N62" authorId="0" shapeId="0" xr:uid="{9B8BFCD7-5F98-4193-B676-B6B09C0BCC0F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O62" authorId="0" shapeId="0" xr:uid="{570C8DB3-0326-4ACF-9CD7-D0005892CAA8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P62" authorId="0" shapeId="0" xr:uid="{7F7BFE99-4547-45B5-9202-119251B1053A}">
      <text>
        <r>
          <rPr>
            <b/>
            <sz val="9"/>
            <color indexed="81"/>
            <rFont val="宋体"/>
            <family val="3"/>
            <charset val="134"/>
          </rPr>
          <t>童晓梅:</t>
        </r>
        <r>
          <rPr>
            <sz val="9"/>
            <color indexed="81"/>
            <rFont val="宋体"/>
            <family val="3"/>
            <charset val="134"/>
          </rPr>
          <t xml:space="preserve">
WM MS DA COMFORTER 2.18，100g/m2全涤水洗桃皮绒+充6oz/y2 70%二维6D+30%6D三维可回收梳棉，2024.2.18实际测量样品88*92"=12*18*8.5"，估15*17*7/8/9“</t>
        </r>
      </text>
    </comment>
    <comment ref="A64" authorId="2" shapeId="0" xr:uid="{FF7C0752-B988-47D9-8FBA-E5FE7BEADC2E}">
      <text>
        <r>
          <rPr>
            <b/>
            <sz val="9"/>
            <color indexed="81"/>
            <rFont val="宋体"/>
            <family val="3"/>
            <charset val="134"/>
          </rPr>
          <t>Author:</t>
        </r>
        <r>
          <rPr>
            <sz val="9"/>
            <color indexed="81"/>
            <rFont val="宋体"/>
            <family val="3"/>
            <charset val="134"/>
          </rPr>
          <t xml:space="preserve">
当成箱要求更改时，该值会自动更改</t>
        </r>
      </text>
    </comment>
    <comment ref="B70" authorId="1" shapeId="0" xr:uid="{C79D9377-FEF8-4A9F-8451-838903D0A198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C70" authorId="1" shapeId="0" xr:uid="{1228BB0A-790A-42CF-94D2-2C4317598D77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D70" authorId="1" shapeId="0" xr:uid="{F2078EE0-E222-4972-A84D-8D064B18D142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F70" authorId="1" shapeId="0" xr:uid="{64F82561-4F21-411C-AD6E-5DEF455210CA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G70" authorId="1" shapeId="0" xr:uid="{4C8C2B13-339F-4E02-85CC-7E65118274BC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H70" authorId="1" shapeId="0" xr:uid="{568D1C92-BF3F-4264-BD42-B56C450677C2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J70" authorId="1" shapeId="0" xr:uid="{FE3F3780-D1EA-42BF-9F5E-3CA4863E90BA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K70" authorId="1" shapeId="0" xr:uid="{BA1D69B3-4629-4F1D-A469-010065C3CA38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L70" authorId="1" shapeId="0" xr:uid="{9C1A1AC8-BD83-410D-8E07-E4262F6B1B16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N70" authorId="1" shapeId="0" xr:uid="{53156004-D3EC-4E44-9564-B239381356BF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O70" authorId="1" shapeId="0" xr:uid="{02A09F6D-961E-4816-B0B9-6C789752F743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  <comment ref="P70" authorId="1" shapeId="0" xr:uid="{2AFA7F3C-AED3-4619-AC53-510BE493F6F8}">
      <text>
        <r>
          <rPr>
            <b/>
            <sz val="9"/>
            <color indexed="81"/>
            <rFont val="Tahoma"/>
            <family val="2"/>
          </rPr>
          <t>tongxiaomei: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裁剪：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
合缝：</t>
        </r>
        <r>
          <rPr>
            <sz val="9"/>
            <color indexed="81"/>
            <rFont val="Tahoma"/>
            <family val="2"/>
          </rPr>
          <t>0.08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辅棉：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宋体"/>
            <family val="3"/>
            <charset val="134"/>
          </rPr>
          <t>元
绗缝：</t>
        </r>
        <r>
          <rPr>
            <sz val="9"/>
            <color indexed="81"/>
            <rFont val="Tahoma"/>
            <family val="2"/>
          </rPr>
          <t>0.15</t>
        </r>
        <r>
          <rPr>
            <sz val="9"/>
            <color indexed="81"/>
            <rFont val="宋体"/>
            <family val="3"/>
            <charset val="134"/>
          </rPr>
          <t>元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米
检验包装：</t>
        </r>
        <r>
          <rPr>
            <sz val="9"/>
            <color indexed="81"/>
            <rFont val="Tahoma"/>
            <family val="2"/>
          </rPr>
          <t>0.5</t>
        </r>
        <r>
          <rPr>
            <sz val="9"/>
            <color indexed="81"/>
            <rFont val="宋体"/>
            <family val="3"/>
            <charset val="134"/>
          </rPr>
          <t>元</t>
        </r>
      </text>
    </comment>
  </commentList>
</comments>
</file>

<file path=xl/sharedStrings.xml><?xml version="1.0" encoding="utf-8"?>
<sst xmlns="http://schemas.openxmlformats.org/spreadsheetml/2006/main" count="1248" uniqueCount="920">
  <si>
    <t>Yes</t>
  </si>
  <si>
    <t>No</t>
  </si>
  <si>
    <t>Domestic: Warehouse</t>
  </si>
  <si>
    <t>Brand</t>
  </si>
  <si>
    <t>Package Type</t>
  </si>
  <si>
    <t>Commission</t>
  </si>
  <si>
    <t>Brokage</t>
  </si>
  <si>
    <t>Agent Fee</t>
  </si>
  <si>
    <t>Reverse</t>
  </si>
  <si>
    <t>Royalty</t>
  </si>
  <si>
    <t>OOD</t>
  </si>
  <si>
    <t>Customer WH Allowance</t>
  </si>
  <si>
    <t>NSA%</t>
  </si>
  <si>
    <t>Fuel Surcharge</t>
  </si>
  <si>
    <t>Photography</t>
  </si>
  <si>
    <t>Freight Allowance</t>
  </si>
  <si>
    <t>Volume Rebate</t>
  </si>
  <si>
    <t>Funding</t>
  </si>
  <si>
    <t>Customer</t>
  </si>
  <si>
    <t>Division</t>
  </si>
  <si>
    <t>Licensor</t>
  </si>
  <si>
    <t xml:space="preserve"> </t>
  </si>
  <si>
    <t>Program Name</t>
  </si>
  <si>
    <t>Order Type</t>
  </si>
  <si>
    <t>PDPM</t>
  </si>
  <si>
    <t>Super Big  (&gt;$1,000,000)</t>
  </si>
  <si>
    <t>Big  ($500,000~$1,000,000)</t>
  </si>
  <si>
    <t>Medium  ($150,000~$500,000)</t>
  </si>
  <si>
    <t>Small  ($0~$150,000)</t>
  </si>
  <si>
    <t>Super Big  (&gt;$500,000)</t>
  </si>
  <si>
    <t>Big  ($250,000~$500,000)</t>
  </si>
  <si>
    <t>Medium  ($100,000~$250,000)</t>
  </si>
  <si>
    <t>Small  ($0~$100,000)</t>
  </si>
  <si>
    <t>Pattern/Features</t>
  </si>
  <si>
    <t>Order Process</t>
  </si>
  <si>
    <t>UCCPM</t>
  </si>
  <si>
    <t>Non-Replenishment</t>
  </si>
  <si>
    <t>Rollout/Replenishment</t>
  </si>
  <si>
    <t>FOB CA Price Quote</t>
  </si>
  <si>
    <t>FOB GA Price Quote</t>
  </si>
  <si>
    <t>FOB CA/GA Price Quote</t>
  </si>
  <si>
    <t>Master Customer</t>
  </si>
  <si>
    <t>Year</t>
  </si>
  <si>
    <t>Responsible Party</t>
  </si>
  <si>
    <t>Season</t>
  </si>
  <si>
    <t>Country of Origin</t>
  </si>
  <si>
    <t>Factory Control</t>
  </si>
  <si>
    <t>Direct Import</t>
  </si>
  <si>
    <t>Domestic: Port</t>
  </si>
  <si>
    <t>Drop-Ship</t>
  </si>
  <si>
    <t>Main Product Category</t>
  </si>
  <si>
    <t>Overseas Production Team</t>
  </si>
  <si>
    <t>Vendor Name</t>
  </si>
  <si>
    <t>Consolidator</t>
  </si>
  <si>
    <t>Customer DC</t>
  </si>
  <si>
    <t>Pick Up At Port</t>
  </si>
  <si>
    <t>LVM</t>
  </si>
  <si>
    <t>LM2</t>
  </si>
  <si>
    <t>WOD</t>
  </si>
  <si>
    <t>SAV</t>
  </si>
  <si>
    <t>LM2/SAV</t>
  </si>
  <si>
    <t>Tech Code</t>
  </si>
  <si>
    <t>Est. Total Sales</t>
  </si>
  <si>
    <t>$</t>
  </si>
  <si>
    <t>Est. Program Size</t>
  </si>
  <si>
    <t>Program Commit Date</t>
  </si>
  <si>
    <t>Customer Exclusive</t>
  </si>
  <si>
    <t>Spring</t>
  </si>
  <si>
    <t>Fall</t>
  </si>
  <si>
    <t>Black Friday</t>
  </si>
  <si>
    <t>BTC</t>
  </si>
  <si>
    <t>Category</t>
  </si>
  <si>
    <t>Ship to Location</t>
  </si>
  <si>
    <t>Intl.-Customer DC</t>
  </si>
  <si>
    <t>Intl.-Direct Import</t>
  </si>
  <si>
    <t>Intl.-Domestic Warehouse</t>
  </si>
  <si>
    <t>Intl.-POE</t>
  </si>
  <si>
    <t>AVN</t>
  </si>
  <si>
    <t>SWV</t>
  </si>
  <si>
    <t>For Ecom</t>
  </si>
  <si>
    <t>ALDI INC. (DI)</t>
  </si>
  <si>
    <t>Amazon Fulfillment Services (Domestic)</t>
  </si>
  <si>
    <t>AMAZONFBA</t>
  </si>
  <si>
    <t>Beall's Department Stores, Inc 02</t>
  </si>
  <si>
    <t>Belk Stores</t>
  </si>
  <si>
    <t>Burlington Coat Factory</t>
  </si>
  <si>
    <t>Canadian Marshalls</t>
  </si>
  <si>
    <t>Christmas Tree Shops Inc</t>
  </si>
  <si>
    <t>Costco Canada</t>
  </si>
  <si>
    <t>Costco Wholesale</t>
  </si>
  <si>
    <t>COSTCO WHOLESALE CANADA DI</t>
  </si>
  <si>
    <t>dd’s Discounts</t>
  </si>
  <si>
    <t>Dillard's Inc.</t>
  </si>
  <si>
    <t>DOLLAR GENERAL CORP. (DI)</t>
  </si>
  <si>
    <t>Family Dollar Inc</t>
  </si>
  <si>
    <t>Fred Meyer Stores</t>
  </si>
  <si>
    <t>Fred Meyer Stores DI</t>
  </si>
  <si>
    <t>Giant Tiger Stores Ltd. (DI)</t>
  </si>
  <si>
    <t>Homegoods (POE)</t>
  </si>
  <si>
    <t>Homesense</t>
  </si>
  <si>
    <t>JLA Home</t>
  </si>
  <si>
    <t>Kohl's</t>
  </si>
  <si>
    <t>Kohl's (POE)</t>
  </si>
  <si>
    <t>Kohl's.com</t>
  </si>
  <si>
    <t>Linen Chest</t>
  </si>
  <si>
    <t>Lowe's Companies Inc.2</t>
  </si>
  <si>
    <t>Macy's Backstage</t>
  </si>
  <si>
    <t>Macy's CFC</t>
  </si>
  <si>
    <t>Macy's CFC01</t>
  </si>
  <si>
    <t>Macy's Home MMG</t>
  </si>
  <si>
    <t>Macy's Home Store</t>
  </si>
  <si>
    <t>Macy's.com</t>
  </si>
  <si>
    <t>Nexcom</t>
  </si>
  <si>
    <t>Olliix.com</t>
  </si>
  <si>
    <t>RED APPLE STORES INC</t>
  </si>
  <si>
    <t>Ross Stores, Inc.</t>
  </si>
  <si>
    <t>Ross Stores, Inc. (PET)</t>
  </si>
  <si>
    <t>Seventh Avenue, Inc.</t>
  </si>
  <si>
    <t>SLEEP NUMBER CORPORATION</t>
  </si>
  <si>
    <t>TAR HEEL (FAMILY DOLL-DI)</t>
  </si>
  <si>
    <t>Kroger</t>
  </si>
  <si>
    <t>The Kroger Co. DI</t>
  </si>
  <si>
    <t>Tuesday Morning</t>
  </si>
  <si>
    <t>Wal-Mart Canada Corp. (DI)</t>
  </si>
  <si>
    <t>Wal-Mart Stores</t>
  </si>
  <si>
    <t>Wal-Mart Stores (DI)</t>
  </si>
  <si>
    <t>Wal-Mart.Com</t>
  </si>
  <si>
    <t>Wal-Mart.com (Drop Ship)</t>
  </si>
  <si>
    <t>Wayfair, LLC (Castle Gate)</t>
  </si>
  <si>
    <t>Winners</t>
  </si>
  <si>
    <t>China</t>
  </si>
  <si>
    <t>India</t>
  </si>
  <si>
    <t>Pakistan</t>
  </si>
  <si>
    <t>BLANKET(51)</t>
  </si>
  <si>
    <t>COMFORTER (SET)(10)</t>
  </si>
  <si>
    <t>COVERLET&amp;BEDSPREAD(13)</t>
  </si>
  <si>
    <t>DUVET&amp;DUVET SET(12)</t>
  </si>
  <si>
    <t>FILLED BLANKET(57)</t>
  </si>
  <si>
    <t>FILLED THROW(56)</t>
  </si>
  <si>
    <t>MATT PAD/TOPPER(16)</t>
  </si>
  <si>
    <t>NORMAL PILLOW(30)</t>
  </si>
  <si>
    <t>PILLOWCASE(21)</t>
  </si>
  <si>
    <t>QUILT(14)</t>
  </si>
  <si>
    <t>SHEET/SHEET SET(20)</t>
  </si>
  <si>
    <t>THROW(50)</t>
  </si>
  <si>
    <t>THROW WRAP(58)</t>
  </si>
  <si>
    <t>BED SKIRT&amp;SHAM(11)</t>
  </si>
  <si>
    <t>ASSORTMENT(90)</t>
  </si>
  <si>
    <t>BODY PILLOWCASE(22)</t>
  </si>
  <si>
    <t>PILLOWSET(32)</t>
  </si>
  <si>
    <t>PM</t>
  </si>
  <si>
    <t>Planner</t>
  </si>
  <si>
    <t>Normal</t>
  </si>
  <si>
    <t>Rolled</t>
  </si>
  <si>
    <t>Partially Compressed</t>
  </si>
  <si>
    <t>Improved Packaging</t>
  </si>
  <si>
    <t>Aldi</t>
  </si>
  <si>
    <t>Beall's</t>
  </si>
  <si>
    <t>Belk</t>
  </si>
  <si>
    <t>Marshalls</t>
  </si>
  <si>
    <t>Christmas Tree Shops</t>
  </si>
  <si>
    <t>Costco</t>
  </si>
  <si>
    <t xml:space="preserve">Dillard's </t>
  </si>
  <si>
    <t>Dollar General</t>
  </si>
  <si>
    <t>Family Dollar</t>
  </si>
  <si>
    <t>Fred Meyer</t>
  </si>
  <si>
    <t>Giant Tiger</t>
  </si>
  <si>
    <t>Homegoods</t>
  </si>
  <si>
    <t>Lowe's</t>
  </si>
  <si>
    <t>Macy's</t>
  </si>
  <si>
    <t>Olliix</t>
  </si>
  <si>
    <t>AMAZON</t>
  </si>
  <si>
    <t>Seventh Avenue</t>
  </si>
  <si>
    <t>Zulily</t>
  </si>
  <si>
    <t>Ross</t>
  </si>
  <si>
    <t>ALDIDI</t>
  </si>
  <si>
    <t>Beallsstore</t>
  </si>
  <si>
    <t>BLK</t>
  </si>
  <si>
    <t>BLTNCOAT</t>
  </si>
  <si>
    <t>MarshallsCan</t>
  </si>
  <si>
    <t>CHRISTREE</t>
  </si>
  <si>
    <t>COSTCOCAN</t>
  </si>
  <si>
    <t>COSTCO</t>
  </si>
  <si>
    <t>COSTCOCANDI</t>
  </si>
  <si>
    <t>ddDiscount</t>
  </si>
  <si>
    <t>DLS</t>
  </si>
  <si>
    <t>DOLGEN-DI</t>
  </si>
  <si>
    <t>FAMDOLLAR</t>
  </si>
  <si>
    <t>FREDMEYER</t>
  </si>
  <si>
    <t>FREDMEYERDI</t>
  </si>
  <si>
    <t>GIANTTIGERDI</t>
  </si>
  <si>
    <t>HGPOE</t>
  </si>
  <si>
    <t>HOMESENSE</t>
  </si>
  <si>
    <t>JLA</t>
  </si>
  <si>
    <t>KOHL</t>
  </si>
  <si>
    <t>KOHLPOE</t>
  </si>
  <si>
    <t>KOHLDSN</t>
  </si>
  <si>
    <t>LINENCHEST</t>
  </si>
  <si>
    <t>LOWES</t>
  </si>
  <si>
    <t>MACYBKSTAGE</t>
  </si>
  <si>
    <t>MACY04</t>
  </si>
  <si>
    <t>MACY06</t>
  </si>
  <si>
    <t>MACY03</t>
  </si>
  <si>
    <t>MACY01</t>
  </si>
  <si>
    <t>MACY02</t>
  </si>
  <si>
    <t>NEX</t>
  </si>
  <si>
    <t>OLLIIX</t>
  </si>
  <si>
    <t>REDAPPLECA</t>
  </si>
  <si>
    <t>ROSSPOE</t>
  </si>
  <si>
    <t>ROSSPET</t>
  </si>
  <si>
    <t>SEVENAVE</t>
  </si>
  <si>
    <t>SLEEPNUMBER</t>
  </si>
  <si>
    <t>Stein Mart</t>
  </si>
  <si>
    <t>STEIN</t>
  </si>
  <si>
    <t>TARHEEL</t>
  </si>
  <si>
    <t>KROGER</t>
  </si>
  <si>
    <t>KROGERDI</t>
  </si>
  <si>
    <t>TUESMNG</t>
  </si>
  <si>
    <t>WALMART CANADA</t>
  </si>
  <si>
    <t>WALMART</t>
  </si>
  <si>
    <t>WALMART IMP.</t>
  </si>
  <si>
    <t>WALMART01</t>
  </si>
  <si>
    <t>WALMARTDS</t>
  </si>
  <si>
    <t>CASTLEGATE</t>
  </si>
  <si>
    <t>WINNERS</t>
  </si>
  <si>
    <t>JC Penney Catalog</t>
  </si>
  <si>
    <t>JCPCAT</t>
  </si>
  <si>
    <t>JC Penney Catalog (POE)</t>
  </si>
  <si>
    <t>JCPCATDI</t>
  </si>
  <si>
    <t>JC Penney Retail (POE)</t>
  </si>
  <si>
    <t>JCPRETDI</t>
  </si>
  <si>
    <t>JC Penney Retail</t>
  </si>
  <si>
    <t>JCPRET</t>
  </si>
  <si>
    <t>Macy's Military</t>
  </si>
  <si>
    <t>MACY05</t>
  </si>
  <si>
    <t>On Campus Marketing LLC</t>
  </si>
  <si>
    <t>OCM</t>
  </si>
  <si>
    <t>On Campus Marketing LLC POE</t>
  </si>
  <si>
    <t>OCMPOE</t>
  </si>
  <si>
    <t>Amazon</t>
  </si>
  <si>
    <t>Sleep Number</t>
  </si>
  <si>
    <t>Walmart</t>
  </si>
  <si>
    <t>Wayfair</t>
  </si>
  <si>
    <t>JC Penney</t>
  </si>
  <si>
    <t>On Campus Marketing</t>
  </si>
  <si>
    <t>Customer Code</t>
  </si>
  <si>
    <t>BASI</t>
  </si>
  <si>
    <t>Gordon Xie</t>
  </si>
  <si>
    <t>Jessie Sun</t>
  </si>
  <si>
    <t>Pauline Zhou</t>
  </si>
  <si>
    <t>William Wang</t>
  </si>
  <si>
    <t>Polly Pan</t>
  </si>
  <si>
    <t>Heated</t>
  </si>
  <si>
    <t>CUSHION/POUF(31)</t>
  </si>
  <si>
    <t>COSTCO01</t>
  </si>
  <si>
    <t>Costco.com</t>
  </si>
  <si>
    <t>ELEC MATT PAD(55)</t>
  </si>
  <si>
    <t>ELECT BLANKET(54)</t>
  </si>
  <si>
    <t>ELECTRIC QUILT(17)</t>
  </si>
  <si>
    <t>GIFT BOX(1A)</t>
  </si>
  <si>
    <t>DOLGEN</t>
  </si>
  <si>
    <t>Dollar General Corporation</t>
  </si>
  <si>
    <t>GIFT SET(59)</t>
  </si>
  <si>
    <t>FABRICMASTERDI</t>
  </si>
  <si>
    <t>FabricMaster Inc. (DI)</t>
  </si>
  <si>
    <t>FabricMaster</t>
  </si>
  <si>
    <t>HEATING PAD(60)</t>
  </si>
  <si>
    <t>FLEETFARM</t>
  </si>
  <si>
    <t>FLEET FARM</t>
  </si>
  <si>
    <t>Fleet Farm</t>
  </si>
  <si>
    <t>HHFBA</t>
  </si>
  <si>
    <t>HH HOLDING GLOBAL., LTD</t>
  </si>
  <si>
    <t>SLEEPING BAG(53)</t>
  </si>
  <si>
    <t>HOMEGOODS</t>
  </si>
  <si>
    <t>Homegoods Inc.</t>
  </si>
  <si>
    <t>TRAVEL BLANKET(52)</t>
  </si>
  <si>
    <t>HSN</t>
  </si>
  <si>
    <t>Home Shopping Network</t>
  </si>
  <si>
    <t>MARSHALLS</t>
  </si>
  <si>
    <t>Marshalls, Inc.</t>
  </si>
  <si>
    <t>MASON</t>
  </si>
  <si>
    <t>Mason Companies Inc.</t>
  </si>
  <si>
    <t>Mason Companies</t>
  </si>
  <si>
    <t>TJ MAXX</t>
  </si>
  <si>
    <t>TJMaxx Inc.</t>
  </si>
  <si>
    <t>ZOLAWHS</t>
  </si>
  <si>
    <t>Zola Inc.</t>
  </si>
  <si>
    <t>Zola</t>
  </si>
  <si>
    <t>ZULILY</t>
  </si>
  <si>
    <t>Zulily, Inc</t>
  </si>
  <si>
    <t>ASSORTMENT</t>
  </si>
  <si>
    <t>BED SKIRT&amp;SHAM</t>
  </si>
  <si>
    <t>BLANKET</t>
  </si>
  <si>
    <t>BODY PILLOWCASE</t>
  </si>
  <si>
    <t>COMFORTER (SET)</t>
  </si>
  <si>
    <t>COVERLET&amp;BEDSPREAD</t>
  </si>
  <si>
    <t>CUSHION/POUF</t>
  </si>
  <si>
    <t>DUVET&amp;DUVET SET</t>
  </si>
  <si>
    <t>ELEC MATT PAD</t>
  </si>
  <si>
    <t>ELECT BLANKET</t>
  </si>
  <si>
    <t>ELECTRIC QUILT</t>
  </si>
  <si>
    <t>FILLED BLANKET</t>
  </si>
  <si>
    <t>FILLED THROW</t>
  </si>
  <si>
    <t>GIFT BOX</t>
  </si>
  <si>
    <t>GIFT SET</t>
  </si>
  <si>
    <t>HEATING PAD</t>
  </si>
  <si>
    <t>MATT PAD/TOPPER</t>
  </si>
  <si>
    <t>NORMAL PILLOW</t>
  </si>
  <si>
    <t>PILLOWCASE</t>
  </si>
  <si>
    <t>PILLOWSET</t>
  </si>
  <si>
    <t>QUILT</t>
  </si>
  <si>
    <t>SHEET/SHEET SET</t>
  </si>
  <si>
    <t>SLEEPING BAG</t>
  </si>
  <si>
    <t>THROW WRAP</t>
  </si>
  <si>
    <t>THROW</t>
  </si>
  <si>
    <t>TRAVEL BLANKET</t>
  </si>
  <si>
    <t>Serta 5.5%</t>
  </si>
  <si>
    <t>Woolrich 5%</t>
  </si>
  <si>
    <t>Natori 7%</t>
  </si>
  <si>
    <t>N Natori 5%</t>
  </si>
  <si>
    <t>Martha Stewart (Bath) 5%</t>
  </si>
  <si>
    <t>Martha Stewart (Bath) 4%</t>
  </si>
  <si>
    <t>Martha Stewart (Bath) 3%</t>
  </si>
  <si>
    <t>Laura Ashley 5%</t>
  </si>
  <si>
    <t>Laura Ashley 4%</t>
  </si>
  <si>
    <t>Laura Ashley 3%</t>
  </si>
  <si>
    <t>Beautyrest 5.5%</t>
  </si>
  <si>
    <t>Beautyrest 3.5%</t>
  </si>
  <si>
    <t>Accentia</t>
  </si>
  <si>
    <t>Artology</t>
  </si>
  <si>
    <t>Bed Guardian</t>
  </si>
  <si>
    <t>510 Design</t>
  </si>
  <si>
    <t>Addison Park</t>
  </si>
  <si>
    <t>Alpine Valley</t>
  </si>
  <si>
    <t>Amethyst Home</t>
  </si>
  <si>
    <t>Apothecary Home</t>
  </si>
  <si>
    <t xml:space="preserve">Arch Studio  </t>
  </si>
  <si>
    <t>Armoire Collection</t>
  </si>
  <si>
    <t>Autumn Days</t>
  </si>
  <si>
    <t>Be Mine</t>
  </si>
  <si>
    <t>Beautyrest</t>
  </si>
  <si>
    <t>Beautyrest Black</t>
  </si>
  <si>
    <t xml:space="preserve">Beautyrest Platinum </t>
  </si>
  <si>
    <t>Beautyrest Silver</t>
  </si>
  <si>
    <t>BEBE</t>
  </si>
  <si>
    <t>BEBE- BLACK</t>
  </si>
  <si>
    <t>Bebe Girls</t>
  </si>
  <si>
    <t>Beekman Home</t>
  </si>
  <si>
    <t>Better Home and Gardens</t>
  </si>
  <si>
    <t xml:space="preserve">Big One </t>
  </si>
  <si>
    <t>BIG ONE KIDS</t>
  </si>
  <si>
    <t xml:space="preserve">Biltmore </t>
  </si>
  <si>
    <t>Canadiana</t>
  </si>
  <si>
    <t>Carson &amp; Cooper</t>
  </si>
  <si>
    <t>Catherine Malandrino</t>
  </si>
  <si>
    <t>CATHERINE MALANDRINO HOTEL</t>
  </si>
  <si>
    <t>Catherine Malandrino Kids</t>
  </si>
  <si>
    <t>Cedar &amp; Rose</t>
  </si>
  <si>
    <t xml:space="preserve">Chapel Hill </t>
  </si>
  <si>
    <t>Charter Club</t>
  </si>
  <si>
    <t>Coastal Dunes</t>
  </si>
  <si>
    <t>COLIN + JUSTIN</t>
  </si>
  <si>
    <t>Comfort Bay</t>
  </si>
  <si>
    <t>Comfort Classics</t>
  </si>
  <si>
    <t>Comfort Spaces</t>
  </si>
  <si>
    <t>Concierge Collection</t>
  </si>
  <si>
    <t>Cottage Laundry</t>
  </si>
  <si>
    <t xml:space="preserve">Cremieux  </t>
  </si>
  <si>
    <t>Croscill</t>
  </si>
  <si>
    <t>Croscill Casual</t>
  </si>
  <si>
    <t>Croscill Classics</t>
  </si>
  <si>
    <t>Croscill Home</t>
  </si>
  <si>
    <t>Cuddl Duds</t>
  </si>
  <si>
    <t>Deck the Halls</t>
  </si>
  <si>
    <t>Décor Studio</t>
  </si>
  <si>
    <t>Designlab</t>
  </si>
  <si>
    <t>DesignLab Kids</t>
  </si>
  <si>
    <t>Everyday Living</t>
  </si>
  <si>
    <t xml:space="preserve">Fall Festival </t>
  </si>
  <si>
    <t>Fall Sweet Fall</t>
  </si>
  <si>
    <t>Found &amp; Fable</t>
  </si>
  <si>
    <t>Free Home</t>
  </si>
  <si>
    <t>Friends Forever</t>
  </si>
  <si>
    <t>GAMER SQUAD</t>
  </si>
  <si>
    <t>GATHER AT HOME</t>
  </si>
  <si>
    <t>Ghostly Greeting</t>
  </si>
  <si>
    <t>Grace Mitchell</t>
  </si>
  <si>
    <t>Gramercy Park</t>
  </si>
  <si>
    <t>Graveyard</t>
  </si>
  <si>
    <t>Grayson &amp; Parker</t>
  </si>
  <si>
    <t>Halloween Hill</t>
  </si>
  <si>
    <t>Hampton Hill</t>
  </si>
  <si>
    <t xml:space="preserve">Happy Halloween Metallic </t>
  </si>
  <si>
    <t>Happy Halloween Pastel</t>
  </si>
  <si>
    <t>Happy Haunting</t>
  </si>
  <si>
    <t>Happy Haunting Skull</t>
  </si>
  <si>
    <t>Happy Haunting Spider</t>
  </si>
  <si>
    <t>Harbor Home</t>
  </si>
  <si>
    <t>Harbor House</t>
  </si>
  <si>
    <t>HD design</t>
  </si>
  <si>
    <t>Holiday Lane</t>
  </si>
  <si>
    <t>Holiday traditions</t>
  </si>
  <si>
    <t>HOLLY &amp; MOSS</t>
  </si>
  <si>
    <t xml:space="preserve">Holly Jolly </t>
  </si>
  <si>
    <t>Home Design</t>
  </si>
  <si>
    <t>Home Essence</t>
  </si>
  <si>
    <t xml:space="preserve">Home for the Holidays </t>
  </si>
  <si>
    <t>Honeybloom</t>
  </si>
  <si>
    <t xml:space="preserve">Hotel </t>
  </si>
  <si>
    <t>Hotel by park avenue</t>
  </si>
  <si>
    <t>HOUSE &amp; HOME</t>
  </si>
  <si>
    <t>INK+IVY</t>
  </si>
  <si>
    <t>INK+IVY Kids</t>
  </si>
  <si>
    <t xml:space="preserve">Intelligent Design </t>
  </si>
  <si>
    <t xml:space="preserve">Interiors </t>
  </si>
  <si>
    <t>JLA Art</t>
  </si>
  <si>
    <t>Josie by Natori</t>
  </si>
  <si>
    <t>Joy Peace Love</t>
  </si>
  <si>
    <t>Joy to the world</t>
  </si>
  <si>
    <t>JOYLAND</t>
  </si>
  <si>
    <t>Kids by Kirkton House</t>
  </si>
  <si>
    <t>Kirkton House</t>
  </si>
  <si>
    <t>Laila Ali</t>
  </si>
  <si>
    <t>Laura Ashley</t>
  </si>
  <si>
    <t>Life At Home</t>
  </si>
  <si>
    <t>Madison Park</t>
  </si>
  <si>
    <t>Madison Park Essentials</t>
  </si>
  <si>
    <t>Madison Park Pure</t>
  </si>
  <si>
    <t>Madison Park Signature</t>
  </si>
  <si>
    <t>Main Street</t>
  </si>
  <si>
    <t>Mainstays</t>
  </si>
  <si>
    <t>Mainstreet Holiday</t>
  </si>
  <si>
    <t>MAISON JULES</t>
  </si>
  <si>
    <t>Maple Grove</t>
  </si>
  <si>
    <t>Martha Stewart</t>
  </si>
  <si>
    <t>Merriest Holiday</t>
  </si>
  <si>
    <t>Merry &amp; Bright</t>
  </si>
  <si>
    <t>Mi Zone</t>
  </si>
  <si>
    <t>Mi Zone Kids</t>
  </si>
  <si>
    <t>Michael Strahan</t>
  </si>
  <si>
    <t>Modavari</t>
  </si>
  <si>
    <t>Modern Southern Home</t>
  </si>
  <si>
    <t>N Natori</t>
  </si>
  <si>
    <t>N Natori Studio</t>
  </si>
  <si>
    <t>Nanette Lepore</t>
  </si>
  <si>
    <t>Nanette Lepore Coastal</t>
  </si>
  <si>
    <t>Nanette Lepore Girls</t>
  </si>
  <si>
    <t>Natori</t>
  </si>
  <si>
    <t>Natural Harvest</t>
  </si>
  <si>
    <t>Nobel Excellence</t>
  </si>
  <si>
    <t>Nomad Home</t>
  </si>
  <si>
    <t>North Pole Trading Co</t>
  </si>
  <si>
    <t>Oake</t>
  </si>
  <si>
    <t>Oh Holy Night</t>
  </si>
  <si>
    <t>Oh Joy!</t>
  </si>
  <si>
    <t>ON THE SHORE</t>
  </si>
  <si>
    <t>Opalhouse designed with Jungalow</t>
  </si>
  <si>
    <t>Origin 21</t>
  </si>
  <si>
    <t>Palms End</t>
  </si>
  <si>
    <t>Peppermint place</t>
  </si>
  <si>
    <t>Premier Comfort</t>
  </si>
  <si>
    <t>Premier Comfort Signature</t>
  </si>
  <si>
    <t>Providence</t>
  </si>
  <si>
    <t>Real Living</t>
  </si>
  <si>
    <t>Regency Heights</t>
  </si>
  <si>
    <t>Scare Factory</t>
  </si>
  <si>
    <t xml:space="preserve">Seadrift </t>
  </si>
  <si>
    <t>Serafina Rose</t>
  </si>
  <si>
    <t>Serta</t>
  </si>
  <si>
    <t>Sharper Image</t>
  </si>
  <si>
    <t xml:space="preserve">Silk Sensations </t>
  </si>
  <si>
    <t>SL Simplicity</t>
  </si>
  <si>
    <t>Sleep Philosophy</t>
  </si>
  <si>
    <t>Soft Touch</t>
  </si>
  <si>
    <t>Sonoma</t>
  </si>
  <si>
    <t>South Street Loft</t>
  </si>
  <si>
    <t>Spirits Bright</t>
  </si>
  <si>
    <t>Spooky Season</t>
  </si>
  <si>
    <t>Studio D</t>
  </si>
  <si>
    <t>Style Sanctuary</t>
  </si>
  <si>
    <t>Style Sanctuary Blue</t>
  </si>
  <si>
    <t>SunSmart</t>
  </si>
  <si>
    <t>Super Listing</t>
  </si>
  <si>
    <t>Tao</t>
  </si>
  <si>
    <t>Target</t>
  </si>
  <si>
    <t>Thankful &amp; Blessed</t>
  </si>
  <si>
    <t xml:space="preserve">Threshold  </t>
  </si>
  <si>
    <t>Threshold designed with Studio McGee</t>
  </si>
  <si>
    <t>Tiny Dreamer</t>
  </si>
  <si>
    <t>Tis the Season</t>
  </si>
  <si>
    <t>Tis the Season - Gold</t>
  </si>
  <si>
    <t>Tis the Season - Silver</t>
  </si>
  <si>
    <t>Tracey Boyd</t>
  </si>
  <si>
    <t>Trick or Treat Co</t>
  </si>
  <si>
    <t>True North</t>
  </si>
  <si>
    <t>True North by Sleep Philosophy</t>
  </si>
  <si>
    <t>Ty Pennington</t>
  </si>
  <si>
    <t>Union Square</t>
  </si>
  <si>
    <t>Urban Domain</t>
  </si>
  <si>
    <t>Urban Domain Home</t>
  </si>
  <si>
    <t>Urban Domain Kids</t>
  </si>
  <si>
    <t>Urban Habitat</t>
  </si>
  <si>
    <t>Urban Habitat Kids</t>
  </si>
  <si>
    <t>Warm &amp; Cozy</t>
  </si>
  <si>
    <t>WB Hotel</t>
  </si>
  <si>
    <t>Wendy Bellisimo Holiday-green</t>
  </si>
  <si>
    <t>Wendy Bellissimo Home</t>
  </si>
  <si>
    <t>Weny Bellissimo Kids</t>
  </si>
  <si>
    <t>West End</t>
  </si>
  <si>
    <t>Willow &amp; Sage</t>
  </si>
  <si>
    <t>WIND AND WATER</t>
  </si>
  <si>
    <t>Winter Avenue</t>
  </si>
  <si>
    <t>Winter Spirits</t>
  </si>
  <si>
    <t>Woolrich</t>
  </si>
  <si>
    <t>Antimicrobial Performance</t>
  </si>
  <si>
    <t>ARCH / MANTLE</t>
  </si>
  <si>
    <t>Art In Motion</t>
  </si>
  <si>
    <t>AT HOME</t>
  </si>
  <si>
    <t>August &amp; Leo</t>
  </si>
  <si>
    <t>Beauty Silk</t>
  </si>
  <si>
    <t>BeautySleep</t>
  </si>
  <si>
    <t>Beyond Soft</t>
  </si>
  <si>
    <t>Broyhill</t>
  </si>
  <si>
    <t>Catherine Malandrino (Holiday)</t>
  </si>
  <si>
    <t>Chapel Hill by Croscill</t>
  </si>
  <si>
    <t>Chelsea Square</t>
  </si>
  <si>
    <t>Clean Habitat</t>
  </si>
  <si>
    <t>Clean Spaces</t>
  </si>
  <si>
    <t>Coastal Home</t>
  </si>
  <si>
    <t>Codi</t>
  </si>
  <si>
    <t>Crown and Ivy</t>
  </si>
  <si>
    <t>Debbie Travis</t>
  </si>
  <si>
    <t>Décor 5</t>
  </si>
  <si>
    <t xml:space="preserve">Degrees of Comfort </t>
  </si>
  <si>
    <t>Emryn House</t>
  </si>
  <si>
    <t>Family Chef</t>
  </si>
  <si>
    <t>Festive Days</t>
  </si>
  <si>
    <t>Hello Autumn</t>
  </si>
  <si>
    <t>H-HOME TRENDS PL</t>
  </si>
  <si>
    <t>Holiday Time</t>
  </si>
  <si>
    <t>HOME DECORATORS COLLECTION</t>
  </si>
  <si>
    <t>Home Trends</t>
  </si>
  <si>
    <t>Hotel Collection</t>
  </si>
  <si>
    <t>Hotel Style</t>
  </si>
  <si>
    <t>Hyde lane</t>
  </si>
  <si>
    <t>Juniper Home</t>
  </si>
  <si>
    <t>laurel + pine</t>
  </si>
  <si>
    <t>Lightning Bug</t>
  </si>
  <si>
    <t>Liz</t>
  </si>
  <si>
    <t>Luxury Hotel</t>
  </si>
  <si>
    <t>Madison Classics</t>
  </si>
  <si>
    <t>Member’s Choice</t>
  </si>
  <si>
    <t>MEMBER'S MARK</t>
  </si>
  <si>
    <t>MP2 by Madison Park</t>
  </si>
  <si>
    <t>Nanette Holiday</t>
  </si>
  <si>
    <t>nanette Lepore (holiday silver)</t>
  </si>
  <si>
    <t>Nanette Lepore holiday</t>
  </si>
  <si>
    <t>On your own</t>
  </si>
  <si>
    <t>Opalhouse</t>
  </si>
  <si>
    <t>Park Avenue</t>
  </si>
  <si>
    <t>President Choice</t>
  </si>
  <si>
    <t>Royal Velvet</t>
  </si>
  <si>
    <t>SCM</t>
  </si>
  <si>
    <t>SCM KIDS</t>
  </si>
  <si>
    <t>Scoop Delights</t>
  </si>
  <si>
    <t>SDS</t>
  </si>
  <si>
    <t>Smart Cool by Sleep Philosophy</t>
  </si>
  <si>
    <t>Southern Living</t>
  </si>
  <si>
    <t>Spider</t>
  </si>
  <si>
    <t xml:space="preserve">Spooktacular </t>
  </si>
  <si>
    <t>Stoneberry</t>
  </si>
  <si>
    <t>Style Sanctuary Bronze</t>
  </si>
  <si>
    <t>TINSEL+ FROST</t>
  </si>
  <si>
    <t>Urban Essential</t>
  </si>
  <si>
    <t>Wendy Bellissimo</t>
  </si>
  <si>
    <t>Wendy Bellissimo holiday</t>
  </si>
  <si>
    <t>Wendy Bellissimo(gold tree holiday label)</t>
  </si>
  <si>
    <t xml:space="preserve">Wendy Harvest </t>
  </si>
  <si>
    <t>YOUR ZONE</t>
  </si>
  <si>
    <t>Zoopet</t>
  </si>
  <si>
    <t>SV2</t>
  </si>
  <si>
    <t>SV3</t>
  </si>
  <si>
    <t>WOD/SV2</t>
  </si>
  <si>
    <t>WOD/SV3</t>
  </si>
  <si>
    <t>POE</t>
  </si>
  <si>
    <t>Spain</t>
  </si>
  <si>
    <t>Basic-1</t>
  </si>
  <si>
    <t>Basic-2</t>
  </si>
  <si>
    <t>Basic-3</t>
  </si>
  <si>
    <t>Basic-5</t>
  </si>
  <si>
    <t>BOX-1</t>
  </si>
  <si>
    <t>India Office</t>
  </si>
  <si>
    <t>Pakistan Office</t>
  </si>
  <si>
    <t>Shanghai office-3</t>
  </si>
  <si>
    <t>Solution X</t>
  </si>
  <si>
    <t>AMKO EXPORTS</t>
  </si>
  <si>
    <t>AYOOB TEXTILE MILLS LTD</t>
  </si>
  <si>
    <t>CREATIVE TEXTILE MILLS PVT.LTD.</t>
  </si>
  <si>
    <t>GUL AHMED TEXTILES</t>
  </si>
  <si>
    <t>KOHINOOR TEXTILE MILLS LTD.</t>
  </si>
  <si>
    <t>ORIENT TEXTILE MILLS LTD.</t>
  </si>
  <si>
    <t>PAN OVERSEAS</t>
  </si>
  <si>
    <t>VIALMAN</t>
  </si>
  <si>
    <t>YUNUS TEXTILE MILLS</t>
  </si>
  <si>
    <t>上海梦洛施家居用品有限公司</t>
  </si>
  <si>
    <t>上海立远进出口有限公司</t>
  </si>
  <si>
    <t>乔威贸易有限公司</t>
  </si>
  <si>
    <t>六安市海洋羽绒制品有限公司</t>
  </si>
  <si>
    <t>南京奥盈纺织有限公司</t>
  </si>
  <si>
    <t>南京海聆梦家居有限公司</t>
  </si>
  <si>
    <t>南京美华纺织品有限公司</t>
  </si>
  <si>
    <t>南京豪天纺织品有限公司</t>
  </si>
  <si>
    <t>南通爱梵尼家用纺织品有限公司</t>
  </si>
  <si>
    <t>南通福嘉丽纺织品有限公司</t>
  </si>
  <si>
    <t>南通锦亿纺织品有限公司</t>
  </si>
  <si>
    <t>合肥艾特豪贸易有限公司</t>
  </si>
  <si>
    <t>嘉兴市维斯科海绵有限公司</t>
  </si>
  <si>
    <t>如皋市亿龙纺织制品有限公司</t>
  </si>
  <si>
    <t>宁波惠隆佳泰家居用品有限公司</t>
  </si>
  <si>
    <t>山东安琪尔生活科技有限公司</t>
  </si>
  <si>
    <t>山东舒达家居用品有限公司</t>
  </si>
  <si>
    <t>常州英诺威家居用品有限公司</t>
  </si>
  <si>
    <t>常熟市夏弘针织制造有限公司</t>
  </si>
  <si>
    <t>建德市耀欣针纺有限公司</t>
  </si>
  <si>
    <t>无锡万斯家居科技股份有限公司</t>
  </si>
  <si>
    <t>杭州森泊家用纺织品有限责任公司</t>
  </si>
  <si>
    <t>杭州羽春家纺有限公司</t>
  </si>
  <si>
    <t>杭州艺佳纺织品有限公司</t>
  </si>
  <si>
    <t>杭州金弘三鸟羽绒制品有限公司</t>
  </si>
  <si>
    <t>杭州露依尔纺织有限公司</t>
  </si>
  <si>
    <t>江苏优绵家居科技有限公司</t>
  </si>
  <si>
    <t>江苏依丽莱家纺有限公司</t>
  </si>
  <si>
    <t>江苏成卓健康科技有限公司</t>
  </si>
  <si>
    <t>江苏成卓健康科技有限公司滨海分公司</t>
  </si>
  <si>
    <t>江苏海聆梦家居科技有限公司</t>
  </si>
  <si>
    <t>河北高雅家居用品有限公司</t>
  </si>
  <si>
    <t>泰州尤尼森家居用品有限公司</t>
  </si>
  <si>
    <t>浙江万翔寝具制品有限公司</t>
  </si>
  <si>
    <t>浙江恒迪寝具有限公司</t>
  </si>
  <si>
    <t>浙江时光家纺有限公司</t>
  </si>
  <si>
    <t>浙江硕奇家纺用品有限公司</t>
  </si>
  <si>
    <t>浙江维斯科家居科技有限公司</t>
  </si>
  <si>
    <t>浙江绿萌健康科技股份有限公司绍兴袍江分公司</t>
  </si>
  <si>
    <t>浙江羽春家居股份有限公司</t>
  </si>
  <si>
    <t>浙江艺纺纺织品有限公司</t>
  </si>
  <si>
    <t>海聆梦家居股份有限公司</t>
  </si>
  <si>
    <t>苏州创越纺织品有限公司</t>
  </si>
  <si>
    <t>苏州工业园区华峰围巾厂</t>
  </si>
  <si>
    <t>苏州市亚文针纺织有限公司</t>
  </si>
  <si>
    <t>苏州金郁莱纺织品有限公司</t>
  </si>
  <si>
    <t>Xmas</t>
  </si>
  <si>
    <t>Program Size</t>
  </si>
  <si>
    <t>Super Big: ≥ 500K</t>
  </si>
  <si>
    <t>Big: 300K - 500K</t>
  </si>
  <si>
    <t>Medium: 150K -300K</t>
  </si>
  <si>
    <t>Small: &lt; 150K</t>
  </si>
  <si>
    <t>Markdown</t>
  </si>
  <si>
    <t>TBD</t>
  </si>
  <si>
    <t>Backstage</t>
  </si>
  <si>
    <t>Bebe (Black/White Label Not Holiday)</t>
  </si>
  <si>
    <t>Bebe Bow</t>
  </si>
  <si>
    <t>BEBE Holiday</t>
  </si>
  <si>
    <t>BELK</t>
  </si>
  <si>
    <t>Blueberry Cove</t>
  </si>
  <si>
    <t>CATCH'N ZZZ</t>
  </si>
  <si>
    <t>Celebrate Home</t>
  </si>
  <si>
    <t>City Lights</t>
  </si>
  <si>
    <t>Cozzze</t>
  </si>
  <si>
    <t>Crosby St</t>
  </si>
  <si>
    <t>EE</t>
  </si>
  <si>
    <t>finch + robin</t>
  </si>
  <si>
    <t>Goodness&amp;Grace</t>
  </si>
  <si>
    <t>H2Ology</t>
  </si>
  <si>
    <t>Happy Fall</t>
  </si>
  <si>
    <t>Harbor House Blue</t>
  </si>
  <si>
    <t>Homenetic</t>
  </si>
  <si>
    <t>Huntington Home</t>
  </si>
  <si>
    <t>Hyde Park</t>
  </si>
  <si>
    <t>Ideology</t>
  </si>
  <si>
    <t>Inspire by Intelligent Design</t>
  </si>
  <si>
    <t>Intelligent Design Kids</t>
  </si>
  <si>
    <t>Jack O Lantern Lane</t>
  </si>
  <si>
    <t>JLA Furniture</t>
  </si>
  <si>
    <t>Living Clean</t>
  </si>
  <si>
    <t>Luxury Hotel by Park Ave</t>
  </si>
  <si>
    <t xml:space="preserve">Martha Stewart Everyday </t>
  </si>
  <si>
    <t xml:space="preserve">Merry Moments </t>
  </si>
  <si>
    <t>Microtec</t>
  </si>
  <si>
    <t>Moonbeams</t>
  </si>
  <si>
    <t>Onva</t>
  </si>
  <si>
    <t>Peak Performance</t>
  </si>
  <si>
    <t>Protech</t>
  </si>
  <si>
    <t>Soloft</t>
  </si>
  <si>
    <t>Spooky Hollow</t>
  </si>
  <si>
    <t>Track &amp; Tail</t>
  </si>
  <si>
    <t>Urban Dreams</t>
  </si>
  <si>
    <t>Other Load Suggestions</t>
  </si>
  <si>
    <t>Notes</t>
  </si>
  <si>
    <t>Port of Discharge:</t>
  </si>
  <si>
    <t>Quote Sheet Template:</t>
  </si>
  <si>
    <t>Departure Port:</t>
  </si>
  <si>
    <t>Departure Port</t>
  </si>
  <si>
    <t>Karachi,Pakistan</t>
  </si>
  <si>
    <t>Nhava Sheva,India</t>
  </si>
  <si>
    <t>Ningbo,China</t>
  </si>
  <si>
    <t>Qingdao,China</t>
  </si>
  <si>
    <t>Shanghai,China</t>
  </si>
  <si>
    <t>Valencia,Spain</t>
  </si>
  <si>
    <t>Port of Discharge</t>
  </si>
  <si>
    <t>KRC</t>
  </si>
  <si>
    <t>LA</t>
  </si>
  <si>
    <t>NBO</t>
  </si>
  <si>
    <t>NJ</t>
  </si>
  <si>
    <t>NY</t>
  </si>
  <si>
    <t>OKL</t>
  </si>
  <si>
    <t>QDO</t>
  </si>
  <si>
    <t>SH</t>
  </si>
  <si>
    <t>2025 BASI BLK Walmart Domestic</t>
  </si>
  <si>
    <t>Red Apple Stores</t>
  </si>
  <si>
    <t>TJ Maxx</t>
  </si>
  <si>
    <t>Serta Sheep 5.5%</t>
  </si>
  <si>
    <t>N Natori Studio 5%</t>
  </si>
  <si>
    <t>Martha Stewart (Hard) 4%</t>
  </si>
  <si>
    <t>Martha Stewart (Hard) 7%</t>
  </si>
  <si>
    <t>Martha Stewart (Hard) 3%</t>
  </si>
  <si>
    <t>Sharper Image Heated 3%</t>
  </si>
  <si>
    <t>Sharper Image Heated 4%</t>
  </si>
  <si>
    <t>Sharper Image Heated 5%</t>
  </si>
  <si>
    <t>Sharper Image Nonheated 4%</t>
  </si>
  <si>
    <t>Sharper Image Nonheated 5%</t>
  </si>
  <si>
    <t>Beautyrest Black 6%</t>
  </si>
  <si>
    <t>Happy Halloween</t>
  </si>
  <si>
    <t>Spooky Halloween</t>
  </si>
  <si>
    <t>Line No.</t>
  </si>
  <si>
    <t>Photo</t>
  </si>
  <si>
    <t>VIN/Art No.</t>
  </si>
  <si>
    <t>Pattern</t>
  </si>
  <si>
    <t>Item Description</t>
  </si>
  <si>
    <t>Fabrication</t>
  </si>
  <si>
    <t>Size/Spec.</t>
  </si>
  <si>
    <t>Color</t>
  </si>
  <si>
    <t>Customer Item#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</si>
  <si>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</si>
  <si>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</si>
  <si>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</si>
  <si>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</si>
  <si>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</si>
  <si>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</si>
  <si>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</si>
  <si>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</si>
  <si>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</si>
  <si>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</si>
  <si>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</si>
  <si>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</si>
  <si>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</si>
  <si>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</si>
  <si>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</si>
  <si>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</si>
  <si>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</si>
  <si>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</si>
  <si>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</si>
  <si>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</si>
  <si>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</si>
  <si>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</si>
  <si>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</si>
  <si>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</si>
  <si>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</si>
  <si>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</si>
  <si>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Rebate/Co-op %</t>
  </si>
  <si>
    <t>Rebate/Co-op $</t>
  </si>
  <si>
    <t>Load 1</t>
  </si>
  <si>
    <t>Load 1 %</t>
  </si>
  <si>
    <t>Load 1 $</t>
  </si>
  <si>
    <t>Load 2</t>
  </si>
  <si>
    <t>Load 2 %</t>
  </si>
  <si>
    <t>Load 2 $</t>
  </si>
  <si>
    <t>Load 3</t>
  </si>
  <si>
    <t>Load 3 %</t>
  </si>
  <si>
    <t>Load 3 $</t>
  </si>
  <si>
    <t>Total Load $</t>
  </si>
  <si>
    <t>LDP Cost with Load $</t>
  </si>
  <si>
    <t>JLA LDP MU%</t>
  </si>
  <si>
    <t>JLA POE Price Quote (Value)</t>
  </si>
  <si>
    <t>Suggested Retail Price</t>
  </si>
  <si>
    <t>Retail Markup %</t>
  </si>
  <si>
    <t>Total Quantity</t>
  </si>
  <si>
    <t>Total Cost</t>
  </si>
  <si>
    <t>Total Sales</t>
  </si>
  <si>
    <t>Product Category</t>
  </si>
  <si>
    <t>2025 BASI BLK Amazon 1P</t>
  </si>
  <si>
    <t>2025 BASI BLK DI</t>
  </si>
  <si>
    <t>2025 BASI BLK Domestic</t>
  </si>
  <si>
    <t>2025 BASI BLK JLA Ecomm</t>
  </si>
  <si>
    <t>2025 BASI BLK JLA Fixed Markup</t>
  </si>
  <si>
    <t>2025 BASI BLK POE</t>
  </si>
  <si>
    <t>2025 BASI BLK Walmart DI</t>
  </si>
  <si>
    <t xml:space="preserve">                                                                                  2025 BASI BLK POE Commitment Sheet</t>
  </si>
  <si>
    <t>UOM</t>
  </si>
  <si>
    <t>Piece</t>
  </si>
  <si>
    <t>Set</t>
  </si>
  <si>
    <t>Pair</t>
  </si>
  <si>
    <t>Pack</t>
  </si>
  <si>
    <t>Each</t>
  </si>
  <si>
    <t>Bag</t>
  </si>
  <si>
    <t>Box</t>
  </si>
  <si>
    <t>Carton</t>
  </si>
  <si>
    <t>Case</t>
  </si>
  <si>
    <t>Meter</t>
  </si>
  <si>
    <t>Pallet</t>
  </si>
  <si>
    <t>PDQ</t>
  </si>
  <si>
    <t>Yard</t>
  </si>
  <si>
    <t>Description-Short</t>
  </si>
  <si>
    <t>Unit of Measure</t>
  </si>
  <si>
    <t>Joseph Sadony</t>
  </si>
  <si>
    <t>Category (do not use)</t>
  </si>
  <si>
    <r>
      <t>1.</t>
    </r>
    <r>
      <rPr>
        <b/>
        <sz val="11"/>
        <rFont val="Calibri"/>
        <family val="2"/>
      </rPr>
      <t xml:space="preserve"> Item</t>
    </r>
    <r>
      <rPr>
        <sz val="11"/>
        <rFont val="Calibri"/>
        <family val="2"/>
      </rPr>
      <t xml:space="preserve"> tab is the template which will be uploaded to EEC</t>
    </r>
  </si>
  <si>
    <t>2. please use English input for the characters such as punctuations and brackets: : "" ()</t>
  </si>
  <si>
    <t xml:space="preserve">3. no special charaters including [^?&amp;？|=]+ </t>
  </si>
  <si>
    <t>4. Description-Short: max 30 characters</t>
  </si>
  <si>
    <t>5. Carton info: leave the cells blank if no available info, do NOT put in "N/A"</t>
  </si>
  <si>
    <t>ZPP (POE Shipments)</t>
  </si>
  <si>
    <t>Material-Short</t>
  </si>
  <si>
    <t>Compressed/Knocked Down</t>
  </si>
  <si>
    <t>Additional Customer</t>
  </si>
  <si>
    <t>Additional Customer Price</t>
  </si>
  <si>
    <t>Additional Customer Item#</t>
  </si>
  <si>
    <t>Ship To Location 1</t>
  </si>
  <si>
    <t>Ship To Location 2</t>
  </si>
  <si>
    <t>Microfiber DA</t>
  </si>
  <si>
    <t>Microfiber Comforter</t>
  </si>
  <si>
    <t>100% Polyester Comforter with Polyester Filling</t>
  </si>
  <si>
    <t>9404.40.9022</t>
  </si>
  <si>
    <t>核价表编号：</t>
    <phoneticPr fontId="4" type="noConversion"/>
  </si>
  <si>
    <t>MC231012- CMF</t>
    <phoneticPr fontId="9" type="noConversion"/>
  </si>
  <si>
    <t>系列开发项目名称：</t>
    <phoneticPr fontId="4" type="noConversion"/>
  </si>
  <si>
    <t>产品英文名称：</t>
    <phoneticPr fontId="4" type="noConversion"/>
  </si>
  <si>
    <t>客  户：</t>
  </si>
  <si>
    <t>TONGXIAOMEI</t>
    <phoneticPr fontId="9" type="noConversion"/>
  </si>
  <si>
    <t>总部负责人：</t>
    <phoneticPr fontId="4" type="noConversion"/>
  </si>
  <si>
    <t>2025.3.3</t>
    <phoneticPr fontId="12" type="noConversion"/>
  </si>
  <si>
    <t>JLA# 款号</t>
  </si>
  <si>
    <t>需要验厂，测试（sgs/bv 测试），客检，rfid贴纸是艾利订购，洗标是指定供应商，江浙沪含税含运费¥0.25/pc，追踪贴可自行安排</t>
    <phoneticPr fontId="9" type="noConversion"/>
  </si>
  <si>
    <t>CSTM# 款号</t>
  </si>
  <si>
    <t>10.23更新</t>
    <phoneticPr fontId="12" type="noConversion"/>
  </si>
  <si>
    <t>订单数量（quantity)</t>
  </si>
  <si>
    <t>产品类别（item)</t>
  </si>
  <si>
    <t>被子</t>
    <phoneticPr fontId="4" type="noConversion"/>
  </si>
  <si>
    <t>款式描述      (Description)</t>
  </si>
  <si>
    <t>面料:85gsm 全涤100%GRS可回收水洗桃皮绒，素色，正反撞色，75*150D/104*66，款式：四周同布滚边（反面色），外单止线，内充200gsm 100%GRS可回收70%二维6D+30%6D三维梳棉，绗12"方格。
包装：1cm宽抽绳两片式本布袋，平装17W*15"H+ 7"宽纸腰封（FSC认证），2条/箱</t>
    <phoneticPr fontId="12" type="noConversion"/>
  </si>
  <si>
    <t>面料:85gsm 全涤100%GRS可回收水洗桃皮绒，素色，正反撞色，75*150D/104*66，款式：四周同布滚边（反面色），外单止线，内充200gsm 70%二维6D+30%6D三维梳棉，绗12"方格。
包装：1cm宽抽绳两片式本布袋，平装17W*15"H+ 7"宽纸腰封（FSC认证），2条/箱</t>
    <phoneticPr fontId="12" type="noConversion"/>
  </si>
  <si>
    <t>面料:85gsm 全涤水洗桃皮绒，素色，正反撞色，75*150D/104*66，款式：四周同布滚边（反面色），外单止线，内充200gsm 70%二维6D+30%6D三维梳棉，绗12"方格。
包装：1cm宽抽绳两片式本布袋，平装17W*15"H+ 7"宽纸腰封（FSC认证），2条/箱</t>
    <phoneticPr fontId="12" type="noConversion"/>
  </si>
  <si>
    <t>面料:85gsm 全涤水洗桃皮绒，素色，正反撞色，75*150D/104*66，款式：刀口式，外双止线，内充200gsm 70%二维6D+30%6D三维梳棉，绗12"方格。
包装：1cm宽抽绳两片式本布袋，平装17W*15"H+ 7"宽纸腰封（FSC认证），2条/箱</t>
    <phoneticPr fontId="12" type="noConversion"/>
  </si>
  <si>
    <t>成品规格                                  （specification)</t>
  </si>
  <si>
    <t xml:space="preserve">68x90“  </t>
    <phoneticPr fontId="9" type="noConversion"/>
  </si>
  <si>
    <t>90*90”</t>
    <phoneticPr fontId="3" type="noConversion"/>
  </si>
  <si>
    <t xml:space="preserve"> 104*90“</t>
    <phoneticPr fontId="3" type="noConversion"/>
  </si>
  <si>
    <t>样品要求                      (Sample Request)</t>
  </si>
  <si>
    <t>主面料名称#1</t>
  </si>
  <si>
    <t>85gsm 全涤100%GRS可回收水洗桃皮绒，75*150D/104*66，素色--94"</t>
    <phoneticPr fontId="12" type="noConversion"/>
  </si>
  <si>
    <t>85gsm 全涤水洗桃皮绒，75*150D/104*66，素色--94"</t>
    <phoneticPr fontId="12" type="noConversion"/>
  </si>
  <si>
    <t>单价</t>
    <phoneticPr fontId="3" type="noConversion"/>
  </si>
  <si>
    <t>用量</t>
    <phoneticPr fontId="3" type="noConversion"/>
  </si>
  <si>
    <t>金额</t>
    <phoneticPr fontId="3" type="noConversion"/>
  </si>
  <si>
    <t>主面料名称#2</t>
  </si>
  <si>
    <t>主面料名称#3</t>
  </si>
  <si>
    <t>滚绳</t>
    <phoneticPr fontId="12" type="noConversion"/>
  </si>
  <si>
    <t>主面料名称#4</t>
  </si>
  <si>
    <t>200gsm 100%GRS可回收70%二维6D+30%6D三维梳棉（需要开GRS TC证明）</t>
  </si>
  <si>
    <t>200gsm 70%二维6D+30%6D三维梳棉</t>
    <phoneticPr fontId="12" type="noConversion"/>
  </si>
  <si>
    <t>主面料小计</t>
    <phoneticPr fontId="3" type="noConversion"/>
  </si>
  <si>
    <t>辅料，包装，其它名称#1</t>
  </si>
  <si>
    <t>指定AVcare label+law label</t>
    <phoneticPr fontId="10" type="noConversion"/>
  </si>
  <si>
    <t>辅料，包装，其它名称#2</t>
  </si>
  <si>
    <t>干燥剂</t>
  </si>
  <si>
    <t>辅料，包装，其它名称#3</t>
  </si>
  <si>
    <t>两片式本布抽绳袋：17*15*7/8/9“+工缴</t>
  </si>
  <si>
    <t>辅料，包装，其它名称#4</t>
  </si>
  <si>
    <t>FSC认证 350克铜版纸特白纸腰封 ：7“宽*52/54/56”长（含2“粘合）</t>
  </si>
  <si>
    <t>辅料，包装，其它名称#5</t>
  </si>
  <si>
    <t>U衬双面黄</t>
    <phoneticPr fontId="9" type="noConversion"/>
  </si>
  <si>
    <t>辅料，包装，其它名称#6</t>
  </si>
  <si>
    <t>样品费,后续翻单取消</t>
    <phoneticPr fontId="11" type="noConversion"/>
  </si>
  <si>
    <t>辅料，包装，其它名称#7</t>
  </si>
  <si>
    <t>thread</t>
  </si>
  <si>
    <t>辅料，包装，其它名称#8</t>
  </si>
  <si>
    <t>追踪贴纸16*16mm  不干胶+追踪标16*16mm 无纺纸+尺码贴纸+ 指定  RFID贴纸，尺寸3.5*4.5CM+吊牌</t>
    <phoneticPr fontId="11" type="noConversion"/>
  </si>
  <si>
    <t>追踪贴纸16*16mm  不干胶+追踪标16*16mm 无纺纸+尺码贴纸+ 指定  RFID贴纸，尺寸3.5*4.5CM+吊牌</t>
    <phoneticPr fontId="9" type="noConversion"/>
  </si>
  <si>
    <t>辅料，包装，其它名称#9</t>
  </si>
  <si>
    <t>客检+测试费</t>
    <phoneticPr fontId="11" type="noConversion"/>
  </si>
  <si>
    <t>辅料，包装，其它名称#10</t>
  </si>
  <si>
    <t>天地盖+封箱带</t>
  </si>
  <si>
    <t>天地盖+封箱带</t>
    <phoneticPr fontId="9" type="noConversion"/>
  </si>
  <si>
    <t>纸箱长（厘米）</t>
    <phoneticPr fontId="5" type="noConversion"/>
  </si>
  <si>
    <t>纸箱宽（厘米）</t>
    <phoneticPr fontId="5" type="noConversion"/>
  </si>
  <si>
    <t>纸箱高（厘米）</t>
    <phoneticPr fontId="5" type="noConversion"/>
  </si>
  <si>
    <t>成箱方式（每箱）</t>
    <phoneticPr fontId="5" type="noConversion"/>
  </si>
  <si>
    <t>纸箱单价</t>
    <phoneticPr fontId="5" type="noConversion"/>
  </si>
  <si>
    <t>金额</t>
  </si>
  <si>
    <t>辅料，包装，其它小计</t>
    <phoneticPr fontId="3" type="noConversion"/>
  </si>
  <si>
    <t>主、辅料、包装其他小计</t>
    <phoneticPr fontId="3" type="noConversion"/>
  </si>
  <si>
    <t>工缴</t>
    <phoneticPr fontId="3" type="noConversion"/>
  </si>
  <si>
    <t>运、杂费</t>
    <phoneticPr fontId="3" type="noConversion"/>
  </si>
  <si>
    <t>利税</t>
    <phoneticPr fontId="3" type="noConversion"/>
  </si>
  <si>
    <t>换汇</t>
    <phoneticPr fontId="3" type="noConversion"/>
  </si>
  <si>
    <t>配额费</t>
    <phoneticPr fontId="3" type="noConversion"/>
  </si>
  <si>
    <t>辅工等费用小计</t>
    <phoneticPr fontId="3" type="noConversion"/>
  </si>
  <si>
    <t>出厂价位</t>
  </si>
  <si>
    <t>美 元 价</t>
  </si>
  <si>
    <t>含利税美金价</t>
    <phoneticPr fontId="4" type="noConversion"/>
  </si>
  <si>
    <t>建议报价 万翔 10.17</t>
    <phoneticPr fontId="12" type="noConversion"/>
  </si>
  <si>
    <t>建议报价 万翔
10.20</t>
    <phoneticPr fontId="12" type="noConversion"/>
  </si>
  <si>
    <t>建议报价 万翔
10.21</t>
    <phoneticPr fontId="12" type="noConversion"/>
  </si>
  <si>
    <t>建议报价 万翔
10.27</t>
    <phoneticPr fontId="12" type="noConversion"/>
  </si>
  <si>
    <t>BUNWHMFCOMF</t>
  </si>
  <si>
    <t>Olive</t>
    <phoneticPr fontId="29" type="noConversion"/>
  </si>
  <si>
    <t>MCG10-6537BUN</t>
    <phoneticPr fontId="29" type="noConversion"/>
  </si>
  <si>
    <t>000000000000</t>
    <phoneticPr fontId="29" type="noConversion"/>
  </si>
  <si>
    <t>100% Polyester 85gsm Washed Microfiber (Solid microfiber face and back, knife edge), 100% Polyester fiber fill (6D fiber fill + 6D three dimensional fiber fill) 200gsm, box quilting, knife edge; foldeded in self fabric bag with drawstring+ FSC bellyband. 2pcs/ctn.</t>
    <phoneticPr fontId="29" type="noConversion"/>
  </si>
  <si>
    <t>100% Polyester Arch Studio Microfiber Down Alt Comforter Display Bundle</t>
    <phoneticPr fontId="29" type="noConversion"/>
  </si>
  <si>
    <t>F/Q
1 comforter 90"W x 90''L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</si>
</sst>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7" formatCode="&quot;¥&quot;#,##0.00;&quot;¥&quot;\-#,##0.00"/>
    <numFmt numFmtId="176" formatCode="_(&quot;$&quot;* #,##0.00_);_(&quot;$&quot;* \(#,##0.00\);_(&quot;$&quot;* &quot;-&quot;??_);_(@_)"/>
    <numFmt numFmtId="177" formatCode="&quot;$&quot;#,##0.00"/>
    <numFmt numFmtId="178" formatCode="[$¥-478]#,##0.00"/>
    <numFmt numFmtId="179" formatCode="0.0"/>
    <numFmt numFmtId="180" formatCode="0.000"/>
    <numFmt numFmtId="181" formatCode="[$$-409]#,##0.00_ ;\-[$$-409]#,##0.00\ "/>
    <numFmt numFmtId="182" formatCode="0.00_ "/>
    <numFmt numFmtId="183" formatCode="#,##0.00_ "/>
    <numFmt numFmtId="184" formatCode="0.00_);[Red]\(0.00\)"/>
    <numFmt numFmtId="185" formatCode="&quot;¥&quot;#,##0.00_);[Red]\(&quot;¥&quot;#,##0.00\)"/>
    <numFmt numFmtId="186" formatCode="\$#,##0.00;\-\$#,##0.00"/>
  </numFmts>
  <fonts count="40">
    <font>
      <sz val="11"/>
      <name val="Calibri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b/>
      <sz val="11"/>
      <color theme="1"/>
      <name val="等线"/>
      <family val="2"/>
      <scheme val="minor"/>
    </font>
    <font>
      <sz val="11"/>
      <name val="等线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</font>
    <font>
      <sz val="8"/>
      <name val="Calibri"/>
      <family val="2"/>
    </font>
    <font>
      <b/>
      <sz val="10"/>
      <color indexed="12"/>
      <name val="Arial"/>
      <family val="2"/>
    </font>
    <font>
      <b/>
      <sz val="11"/>
      <name val="Calibri"/>
      <family val="2"/>
    </font>
    <font>
      <b/>
      <sz val="10"/>
      <name val="Arial"/>
      <family val="2"/>
    </font>
    <font>
      <sz val="8"/>
      <name val="Calibri"/>
      <family val="2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8"/>
      <name val="微软雅黑"/>
      <family val="2"/>
      <charset val="134"/>
    </font>
    <font>
      <sz val="8"/>
      <color theme="1"/>
      <name val="微软雅黑"/>
      <family val="2"/>
      <charset val="134"/>
    </font>
    <font>
      <sz val="8"/>
      <name val="微软雅黑"/>
      <family val="2"/>
      <charset val="134"/>
    </font>
    <font>
      <sz val="8"/>
      <color indexed="18"/>
      <name val="微软雅黑"/>
      <family val="2"/>
      <charset val="134"/>
    </font>
    <font>
      <sz val="8"/>
      <color rgb="FFFF0000"/>
      <name val="微软雅黑"/>
      <family val="2"/>
      <charset val="134"/>
    </font>
    <font>
      <sz val="8"/>
      <color indexed="10"/>
      <name val="微软雅黑"/>
      <family val="2"/>
      <charset val="134"/>
    </font>
    <font>
      <sz val="8"/>
      <color rgb="FF0070C0"/>
      <name val="微软雅黑"/>
      <family val="2"/>
      <charset val="134"/>
    </font>
    <font>
      <b/>
      <sz val="8"/>
      <color indexed="18"/>
      <name val="微软雅黑"/>
      <family val="2"/>
      <charset val="134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</fonts>
  <fills count="2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CE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0" fontId="5" fillId="0" borderId="0"/>
    <xf numFmtId="0" fontId="5" fillId="0" borderId="0"/>
    <xf numFmtId="0" fontId="4" fillId="0" borderId="0"/>
    <xf numFmtId="176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8" fillId="0" borderId="0"/>
    <xf numFmtId="181" fontId="2" fillId="0" borderId="0"/>
    <xf numFmtId="181" fontId="5" fillId="0" borderId="0"/>
    <xf numFmtId="181" fontId="5" fillId="0" borderId="0"/>
    <xf numFmtId="181" fontId="5" fillId="0" borderId="0" applyProtection="0"/>
    <xf numFmtId="181" fontId="5" fillId="0" borderId="0"/>
    <xf numFmtId="181" fontId="5" fillId="0" borderId="0"/>
    <xf numFmtId="181" fontId="5" fillId="0" borderId="0"/>
    <xf numFmtId="181" fontId="28" fillId="0" borderId="0"/>
    <xf numFmtId="181" fontId="28" fillId="0" borderId="0"/>
    <xf numFmtId="0" fontId="4" fillId="0" borderId="0"/>
    <xf numFmtId="181" fontId="1" fillId="0" borderId="0"/>
  </cellStyleXfs>
  <cellXfs count="201">
    <xf numFmtId="0" fontId="0" fillId="0" borderId="0" xfId="0"/>
    <xf numFmtId="9" fontId="0" fillId="0" borderId="0" xfId="0" applyNumberFormat="1"/>
    <xf numFmtId="0" fontId="8" fillId="0" borderId="0" xfId="0" applyFont="1"/>
    <xf numFmtId="0" fontId="4" fillId="0" borderId="0" xfId="0" applyFont="1"/>
    <xf numFmtId="0" fontId="9" fillId="0" borderId="0" xfId="2" applyFont="1" applyProtection="1">
      <protection locked="0"/>
    </xf>
    <xf numFmtId="0" fontId="10" fillId="0" borderId="0" xfId="2" applyFont="1" applyProtection="1">
      <protection locked="0"/>
    </xf>
    <xf numFmtId="0" fontId="5" fillId="0" borderId="0" xfId="3" applyAlignment="1" applyProtection="1">
      <alignment horizontal="left"/>
      <protection locked="0"/>
    </xf>
    <xf numFmtId="0" fontId="11" fillId="0" borderId="0" xfId="3" applyFont="1" applyAlignment="1" applyProtection="1">
      <alignment horizontal="left"/>
      <protection locked="0"/>
    </xf>
    <xf numFmtId="0" fontId="12" fillId="0" borderId="0" xfId="3" applyFont="1" applyAlignment="1" applyProtection="1">
      <alignment horizontal="left"/>
      <protection locked="0"/>
    </xf>
    <xf numFmtId="0" fontId="13" fillId="0" borderId="0" xfId="3" applyFont="1" applyAlignment="1" applyProtection="1">
      <alignment horizontal="left"/>
      <protection locked="0"/>
    </xf>
    <xf numFmtId="177" fontId="5" fillId="0" borderId="0" xfId="3" applyNumberFormat="1" applyAlignment="1" applyProtection="1">
      <alignment horizontal="left"/>
      <protection locked="0"/>
    </xf>
    <xf numFmtId="0" fontId="15" fillId="0" borderId="1" xfId="2" applyFont="1" applyBorder="1" applyAlignment="1" applyProtection="1">
      <alignment horizontal="left"/>
      <protection locked="0"/>
    </xf>
    <xf numFmtId="0" fontId="5" fillId="0" borderId="1" xfId="3" applyBorder="1" applyAlignment="1" applyProtection="1">
      <alignment horizontal="left"/>
      <protection locked="0"/>
    </xf>
    <xf numFmtId="0" fontId="5" fillId="0" borderId="0" xfId="3" applyAlignment="1" applyProtection="1">
      <alignment horizontal="center"/>
      <protection locked="0"/>
    </xf>
    <xf numFmtId="0" fontId="5" fillId="0" borderId="0" xfId="3" applyAlignment="1" applyProtection="1">
      <alignment horizontal="center" vertical="center" wrapText="1"/>
      <protection locked="0"/>
    </xf>
    <xf numFmtId="9" fontId="5" fillId="0" borderId="0" xfId="3" applyNumberFormat="1" applyAlignment="1" applyProtection="1">
      <alignment horizontal="center" wrapText="1"/>
      <protection locked="0"/>
    </xf>
    <xf numFmtId="0" fontId="16" fillId="0" borderId="0" xfId="3" applyFont="1" applyAlignment="1" applyProtection="1">
      <alignment horizontal="left"/>
      <protection locked="0"/>
    </xf>
    <xf numFmtId="0" fontId="14" fillId="4" borderId="1" xfId="2" applyFont="1" applyFill="1" applyBorder="1" applyAlignment="1" applyProtection="1">
      <alignment horizontal="left"/>
      <protection locked="0"/>
    </xf>
    <xf numFmtId="0" fontId="16" fillId="0" borderId="0" xfId="3" applyFont="1" applyAlignment="1">
      <alignment horizontal="left"/>
    </xf>
    <xf numFmtId="0" fontId="16" fillId="0" borderId="0" xfId="3" applyFont="1" applyAlignment="1">
      <alignment horizontal="left" wrapText="1"/>
    </xf>
    <xf numFmtId="9" fontId="5" fillId="0" borderId="0" xfId="3" applyNumberFormat="1" applyAlignment="1" applyProtection="1">
      <alignment horizontal="center"/>
      <protection locked="0"/>
    </xf>
    <xf numFmtId="9" fontId="12" fillId="0" borderId="0" xfId="3" applyNumberFormat="1" applyFont="1" applyAlignment="1" applyProtection="1">
      <alignment horizontal="center" wrapText="1"/>
      <protection locked="0"/>
    </xf>
    <xf numFmtId="9" fontId="13" fillId="0" borderId="0" xfId="3" applyNumberFormat="1" applyFont="1" applyAlignment="1">
      <alignment horizontal="center" wrapText="1"/>
    </xf>
    <xf numFmtId="0" fontId="5" fillId="0" borderId="0" xfId="3" applyAlignment="1">
      <alignment horizontal="left"/>
    </xf>
    <xf numFmtId="0" fontId="5" fillId="0" borderId="0" xfId="3" applyAlignment="1">
      <alignment horizontal="left" wrapText="1"/>
    </xf>
    <xf numFmtId="177" fontId="5" fillId="0" borderId="0" xfId="3" applyNumberFormat="1" applyAlignment="1">
      <alignment horizontal="left"/>
    </xf>
    <xf numFmtId="0" fontId="16" fillId="0" borderId="0" xfId="3" applyFont="1"/>
    <xf numFmtId="14" fontId="16" fillId="0" borderId="0" xfId="3" applyNumberFormat="1" applyFont="1"/>
    <xf numFmtId="0" fontId="16" fillId="0" borderId="0" xfId="3" applyFont="1" applyAlignment="1">
      <alignment wrapText="1"/>
    </xf>
    <xf numFmtId="177" fontId="16" fillId="0" borderId="0" xfId="3" applyNumberFormat="1" applyFont="1" applyAlignment="1">
      <alignment horizontal="left"/>
    </xf>
    <xf numFmtId="9" fontId="5" fillId="0" borderId="0" xfId="3" applyNumberFormat="1" applyAlignment="1" applyProtection="1">
      <alignment horizontal="center" vertical="center" wrapText="1"/>
      <protection locked="0"/>
    </xf>
    <xf numFmtId="0" fontId="5" fillId="0" borderId="0" xfId="3"/>
    <xf numFmtId="14" fontId="5" fillId="0" borderId="0" xfId="3" applyNumberFormat="1"/>
    <xf numFmtId="0" fontId="5" fillId="0" borderId="0" xfId="3" applyAlignment="1">
      <alignment wrapText="1"/>
    </xf>
    <xf numFmtId="0" fontId="16" fillId="0" borderId="0" xfId="3" applyFont="1" applyAlignment="1">
      <alignment horizontal="right" wrapText="1"/>
    </xf>
    <xf numFmtId="0" fontId="0" fillId="0" borderId="1" xfId="0" applyBorder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7" fillId="0" borderId="0" xfId="0" applyFont="1"/>
    <xf numFmtId="177" fontId="5" fillId="0" borderId="0" xfId="2" applyNumberFormat="1" applyAlignment="1" applyProtection="1">
      <alignment wrapText="1"/>
      <protection locked="0"/>
    </xf>
    <xf numFmtId="0" fontId="14" fillId="0" borderId="1" xfId="2" applyFont="1" applyBorder="1" applyAlignment="1" applyProtection="1">
      <alignment horizontal="left"/>
      <protection locked="0"/>
    </xf>
    <xf numFmtId="0" fontId="14" fillId="0" borderId="1" xfId="2" applyFont="1" applyBorder="1" applyProtection="1">
      <protection locked="0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19" fillId="4" borderId="1" xfId="3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wrapText="1"/>
    </xf>
    <xf numFmtId="0" fontId="14" fillId="3" borderId="1" xfId="2" applyFont="1" applyFill="1" applyBorder="1" applyAlignment="1" applyProtection="1">
      <alignment horizontal="left" vertical="center"/>
      <protection locked="0"/>
    </xf>
    <xf numFmtId="0" fontId="14" fillId="4" borderId="1" xfId="2" applyFont="1" applyFill="1" applyBorder="1" applyAlignment="1" applyProtection="1">
      <alignment horizontal="left" vertical="center"/>
      <protection locked="0"/>
    </xf>
    <xf numFmtId="0" fontId="15" fillId="0" borderId="1" xfId="2" applyFont="1" applyBorder="1" applyAlignment="1" applyProtection="1">
      <alignment horizontal="left" vertical="center"/>
      <protection locked="0"/>
    </xf>
    <xf numFmtId="0" fontId="5" fillId="0" borderId="1" xfId="3" applyBorder="1" applyAlignment="1" applyProtection="1">
      <alignment horizontal="left" vertical="center"/>
      <protection locked="0"/>
    </xf>
    <xf numFmtId="0" fontId="5" fillId="0" borderId="0" xfId="3" applyAlignment="1" applyProtection="1">
      <alignment horizontal="left" vertical="center"/>
      <protection locked="0"/>
    </xf>
    <xf numFmtId="0" fontId="11" fillId="0" borderId="0" xfId="3" applyFont="1" applyAlignment="1" applyProtection="1">
      <alignment horizontal="left" vertical="center"/>
      <protection locked="0"/>
    </xf>
    <xf numFmtId="0" fontId="5" fillId="0" borderId="0" xfId="3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left" vertical="center"/>
      <protection locked="0"/>
    </xf>
    <xf numFmtId="0" fontId="13" fillId="0" borderId="0" xfId="3" applyFont="1" applyAlignment="1" applyProtection="1">
      <alignment horizontal="left" vertical="center"/>
      <protection locked="0"/>
    </xf>
    <xf numFmtId="177" fontId="5" fillId="0" borderId="0" xfId="3" applyNumberFormat="1" applyAlignment="1" applyProtection="1">
      <alignment horizontal="left" vertical="center"/>
      <protection locked="0"/>
    </xf>
    <xf numFmtId="0" fontId="16" fillId="0" borderId="0" xfId="3" applyFont="1" applyAlignment="1" applyProtection="1">
      <alignment horizontal="left" vertical="center"/>
      <protection locked="0"/>
    </xf>
    <xf numFmtId="0" fontId="14" fillId="0" borderId="1" xfId="2" applyFont="1" applyBorder="1" applyAlignment="1" applyProtection="1">
      <alignment horizontal="left" vertical="center"/>
      <protection locked="0"/>
    </xf>
    <xf numFmtId="0" fontId="14" fillId="0" borderId="1" xfId="2" applyFont="1" applyBorder="1" applyAlignment="1" applyProtection="1">
      <alignment vertical="center"/>
      <protection locked="0"/>
    </xf>
    <xf numFmtId="0" fontId="18" fillId="0" borderId="1" xfId="2" applyFont="1" applyBorder="1" applyAlignment="1" applyProtection="1">
      <alignment horizontal="left"/>
      <protection locked="0"/>
    </xf>
    <xf numFmtId="0" fontId="22" fillId="0" borderId="0" xfId="0" applyFont="1"/>
    <xf numFmtId="0" fontId="17" fillId="0" borderId="0" xfId="0" applyFont="1" applyAlignment="1">
      <alignment vertical="center"/>
    </xf>
    <xf numFmtId="0" fontId="3" fillId="0" borderId="1" xfId="0" applyFont="1" applyBorder="1" applyAlignment="1">
      <alignment horizontal="left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78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177" fontId="0" fillId="0" borderId="0" xfId="0" applyNumberFormat="1" applyAlignment="1">
      <alignment wrapText="1"/>
    </xf>
    <xf numFmtId="1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1" fontId="0" fillId="0" borderId="1" xfId="0" applyNumberFormat="1" applyBorder="1" applyAlignment="1">
      <alignment wrapText="1"/>
    </xf>
    <xf numFmtId="177" fontId="0" fillId="0" borderId="1" xfId="0" applyNumberForma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6" fillId="7" borderId="1" xfId="0" applyFont="1" applyFill="1" applyBorder="1" applyAlignment="1">
      <alignment horizontal="center" wrapText="1"/>
    </xf>
    <xf numFmtId="178" fontId="3" fillId="5" borderId="1" xfId="0" applyNumberFormat="1" applyFont="1" applyFill="1" applyBorder="1" applyAlignment="1">
      <alignment horizontal="center" wrapText="1"/>
    </xf>
    <xf numFmtId="2" fontId="3" fillId="5" borderId="1" xfId="0" applyNumberFormat="1" applyFont="1" applyFill="1" applyBorder="1" applyAlignment="1">
      <alignment horizontal="center" wrapText="1"/>
    </xf>
    <xf numFmtId="177" fontId="24" fillId="5" borderId="1" xfId="1" applyNumberFormat="1" applyFont="1" applyFill="1" applyBorder="1" applyAlignment="1">
      <alignment wrapText="1"/>
    </xf>
    <xf numFmtId="177" fontId="3" fillId="8" borderId="2" xfId="0" applyNumberFormat="1" applyFont="1" applyFill="1" applyBorder="1" applyAlignment="1">
      <alignment horizontal="center" wrapText="1"/>
    </xf>
    <xf numFmtId="177" fontId="3" fillId="5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" fontId="24" fillId="0" borderId="1" xfId="1" applyNumberFormat="1" applyFont="1" applyBorder="1" applyAlignment="1">
      <alignment wrapText="1"/>
    </xf>
    <xf numFmtId="177" fontId="24" fillId="0" borderId="1" xfId="1" applyNumberFormat="1" applyFont="1" applyBorder="1" applyAlignment="1">
      <alignment wrapText="1"/>
    </xf>
    <xf numFmtId="10" fontId="3" fillId="0" borderId="1" xfId="0" applyNumberFormat="1" applyFont="1" applyBorder="1" applyAlignment="1">
      <alignment horizontal="center" wrapText="1"/>
    </xf>
    <xf numFmtId="177" fontId="24" fillId="7" borderId="1" xfId="1" applyNumberFormat="1" applyFont="1" applyFill="1" applyBorder="1" applyAlignment="1">
      <alignment wrapText="1"/>
    </xf>
    <xf numFmtId="177" fontId="24" fillId="6" borderId="1" xfId="1" applyNumberFormat="1" applyFont="1" applyFill="1" applyBorder="1" applyAlignment="1">
      <alignment wrapText="1"/>
    </xf>
    <xf numFmtId="10" fontId="24" fillId="6" borderId="1" xfId="1" applyNumberFormat="1" applyFont="1" applyFill="1" applyBorder="1" applyAlignment="1">
      <alignment wrapText="1"/>
    </xf>
    <xf numFmtId="0" fontId="25" fillId="9" borderId="0" xfId="0" applyFont="1" applyFill="1" applyAlignment="1">
      <alignment horizontal="center" wrapText="1"/>
    </xf>
    <xf numFmtId="177" fontId="3" fillId="6" borderId="1" xfId="0" applyNumberFormat="1" applyFont="1" applyFill="1" applyBorder="1" applyAlignment="1">
      <alignment horizontal="center" wrapText="1"/>
    </xf>
    <xf numFmtId="177" fontId="3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8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177" fontId="0" fillId="2" borderId="1" xfId="5" applyNumberFormat="1" applyFont="1" applyFill="1" applyBorder="1" applyAlignment="1">
      <alignment wrapText="1"/>
    </xf>
    <xf numFmtId="177" fontId="0" fillId="0" borderId="2" xfId="0" applyNumberFormat="1" applyBorder="1" applyAlignment="1">
      <alignment wrapText="1"/>
    </xf>
    <xf numFmtId="1" fontId="0" fillId="2" borderId="1" xfId="0" applyNumberFormat="1" applyFill="1" applyBorder="1" applyAlignment="1">
      <alignment wrapText="1"/>
    </xf>
    <xf numFmtId="177" fontId="0" fillId="2" borderId="1" xfId="0" applyNumberFormat="1" applyFill="1" applyBorder="1" applyAlignment="1">
      <alignment wrapText="1"/>
    </xf>
    <xf numFmtId="10" fontId="0" fillId="0" borderId="1" xfId="0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3" fillId="7" borderId="1" xfId="4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wrapText="1"/>
    </xf>
    <xf numFmtId="0" fontId="6" fillId="10" borderId="1" xfId="0" applyFont="1" applyFill="1" applyBorder="1" applyAlignment="1">
      <alignment horizontal="center" wrapText="1"/>
    </xf>
    <xf numFmtId="0" fontId="25" fillId="0" borderId="1" xfId="0" applyFont="1" applyBorder="1" applyAlignment="1">
      <alignment horizontal="center" wrapText="1"/>
    </xf>
    <xf numFmtId="0" fontId="15" fillId="0" borderId="0" xfId="2" applyFont="1" applyAlignment="1" applyProtection="1">
      <alignment horizontal="left"/>
      <protection locked="0"/>
    </xf>
    <xf numFmtId="179" fontId="0" fillId="0" borderId="0" xfId="0" applyNumberFormat="1" applyAlignment="1">
      <alignment wrapText="1"/>
    </xf>
    <xf numFmtId="179" fontId="3" fillId="0" borderId="1" xfId="0" applyNumberFormat="1" applyFont="1" applyBorder="1" applyAlignment="1">
      <alignment horizontal="center" wrapText="1"/>
    </xf>
    <xf numFmtId="179" fontId="0" fillId="0" borderId="1" xfId="0" applyNumberFormat="1" applyBorder="1" applyAlignment="1">
      <alignment wrapText="1"/>
    </xf>
    <xf numFmtId="10" fontId="25" fillId="0" borderId="0" xfId="0" applyNumberFormat="1" applyFont="1" applyAlignment="1">
      <alignment horizontal="center" wrapText="1"/>
    </xf>
    <xf numFmtId="180" fontId="0" fillId="0" borderId="0" xfId="0" applyNumberFormat="1" applyAlignment="1">
      <alignment wrapText="1"/>
    </xf>
    <xf numFmtId="180" fontId="24" fillId="0" borderId="1" xfId="1" applyNumberFormat="1" applyFont="1" applyBorder="1" applyAlignment="1">
      <alignment wrapText="1"/>
    </xf>
    <xf numFmtId="180" fontId="0" fillId="2" borderId="1" xfId="0" applyNumberFormat="1" applyFill="1" applyBorder="1" applyAlignment="1">
      <alignment wrapText="1"/>
    </xf>
    <xf numFmtId="0" fontId="4" fillId="0" borderId="0" xfId="4" applyAlignment="1">
      <alignment wrapText="1"/>
    </xf>
    <xf numFmtId="0" fontId="4" fillId="0" borderId="1" xfId="4" applyBorder="1" applyAlignment="1">
      <alignment wrapText="1"/>
    </xf>
    <xf numFmtId="177" fontId="26" fillId="6" borderId="2" xfId="1" applyNumberFormat="1" applyFont="1" applyFill="1" applyBorder="1" applyAlignment="1">
      <alignment wrapText="1"/>
    </xf>
    <xf numFmtId="0" fontId="25" fillId="6" borderId="1" xfId="0" applyFont="1" applyFill="1" applyBorder="1" applyAlignment="1">
      <alignment horizontal="center" wrapText="1"/>
    </xf>
    <xf numFmtId="14" fontId="15" fillId="0" borderId="1" xfId="2" applyNumberFormat="1" applyFont="1" applyBorder="1" applyAlignment="1" applyProtection="1">
      <alignment horizontal="left"/>
      <protection locked="0"/>
    </xf>
    <xf numFmtId="7" fontId="0" fillId="0" borderId="1" xfId="0" applyNumberFormat="1" applyBorder="1" applyAlignment="1">
      <alignment wrapText="1"/>
    </xf>
    <xf numFmtId="0" fontId="4" fillId="0" borderId="1" xfId="0" applyFont="1" applyBorder="1" applyAlignment="1">
      <alignment wrapText="1"/>
    </xf>
    <xf numFmtId="182" fontId="30" fillId="0" borderId="1" xfId="8" applyNumberFormat="1" applyFont="1" applyBorder="1" applyAlignment="1">
      <alignment horizontal="center" vertical="center" wrapText="1"/>
    </xf>
    <xf numFmtId="181" fontId="31" fillId="0" borderId="0" xfId="8" applyFont="1"/>
    <xf numFmtId="181" fontId="30" fillId="0" borderId="1" xfId="8" applyFont="1" applyBorder="1" applyAlignment="1">
      <alignment horizontal="center" vertical="center" wrapText="1"/>
    </xf>
    <xf numFmtId="181" fontId="30" fillId="0" borderId="1" xfId="9" applyFont="1" applyBorder="1" applyAlignment="1">
      <alignment horizontal="center" vertical="center" wrapText="1"/>
    </xf>
    <xf numFmtId="181" fontId="32" fillId="0" borderId="1" xfId="8" applyFont="1" applyBorder="1" applyAlignment="1">
      <alignment horizontal="center" vertical="center" wrapText="1"/>
    </xf>
    <xf numFmtId="181" fontId="33" fillId="12" borderId="1" xfId="9" applyFont="1" applyFill="1" applyBorder="1" applyAlignment="1">
      <alignment horizontal="center" vertical="center" wrapText="1"/>
    </xf>
    <xf numFmtId="181" fontId="32" fillId="12" borderId="1" xfId="9" applyFont="1" applyFill="1" applyBorder="1" applyAlignment="1">
      <alignment horizontal="center" vertical="center" wrapText="1"/>
    </xf>
    <xf numFmtId="181" fontId="32" fillId="13" borderId="1" xfId="9" applyFont="1" applyFill="1" applyBorder="1" applyAlignment="1">
      <alignment horizontal="center" vertical="center" wrapText="1"/>
    </xf>
    <xf numFmtId="181" fontId="32" fillId="12" borderId="1" xfId="9" applyFont="1" applyFill="1" applyBorder="1" applyAlignment="1">
      <alignment horizontal="center" vertical="center" wrapText="1" shrinkToFit="1"/>
    </xf>
    <xf numFmtId="181" fontId="34" fillId="12" borderId="1" xfId="9" applyFont="1" applyFill="1" applyBorder="1" applyAlignment="1">
      <alignment horizontal="center" vertical="center" wrapText="1"/>
    </xf>
    <xf numFmtId="181" fontId="32" fillId="0" borderId="0" xfId="8" applyFont="1"/>
    <xf numFmtId="181" fontId="35" fillId="12" borderId="1" xfId="9" applyFont="1" applyFill="1" applyBorder="1" applyAlignment="1">
      <alignment horizontal="center" vertical="center" wrapText="1"/>
    </xf>
    <xf numFmtId="183" fontId="32" fillId="12" borderId="1" xfId="9" applyNumberFormat="1" applyFont="1" applyFill="1" applyBorder="1" applyAlignment="1">
      <alignment horizontal="center" vertical="center" wrapText="1"/>
    </xf>
    <xf numFmtId="181" fontId="33" fillId="14" borderId="1" xfId="9" applyFont="1" applyFill="1" applyBorder="1" applyAlignment="1">
      <alignment horizontal="center" vertical="center" wrapText="1"/>
    </xf>
    <xf numFmtId="181" fontId="32" fillId="14" borderId="1" xfId="10" applyFont="1" applyFill="1" applyBorder="1" applyAlignment="1">
      <alignment horizontal="center" vertical="center" wrapText="1"/>
    </xf>
    <xf numFmtId="181" fontId="32" fillId="14" borderId="1" xfId="11" applyFont="1" applyFill="1" applyBorder="1" applyAlignment="1">
      <alignment horizontal="center" vertical="center" wrapText="1"/>
    </xf>
    <xf numFmtId="184" fontId="32" fillId="11" borderId="1" xfId="10" applyNumberFormat="1" applyFont="1" applyFill="1" applyBorder="1" applyAlignment="1">
      <alignment horizontal="center"/>
    </xf>
    <xf numFmtId="182" fontId="32" fillId="0" borderId="1" xfId="10" applyNumberFormat="1" applyFont="1" applyBorder="1" applyAlignment="1">
      <alignment horizontal="center" vertical="center" wrapText="1"/>
    </xf>
    <xf numFmtId="182" fontId="36" fillId="0" borderId="1" xfId="10" applyNumberFormat="1" applyFont="1" applyBorder="1" applyAlignment="1">
      <alignment horizontal="center" vertical="center" wrapText="1"/>
    </xf>
    <xf numFmtId="4" fontId="32" fillId="0" borderId="1" xfId="9" applyNumberFormat="1" applyFont="1" applyBorder="1" applyAlignment="1">
      <alignment horizontal="center"/>
    </xf>
    <xf numFmtId="181" fontId="32" fillId="14" borderId="1" xfId="9" applyFont="1" applyFill="1" applyBorder="1" applyAlignment="1">
      <alignment horizontal="center" vertical="center" wrapText="1"/>
    </xf>
    <xf numFmtId="2" fontId="32" fillId="11" borderId="1" xfId="9" applyNumberFormat="1" applyFont="1" applyFill="1" applyBorder="1" applyAlignment="1">
      <alignment horizontal="center" vertical="center" wrapText="1"/>
    </xf>
    <xf numFmtId="182" fontId="32" fillId="0" borderId="1" xfId="8" applyNumberFormat="1" applyFont="1" applyBorder="1" applyAlignment="1">
      <alignment horizontal="center"/>
    </xf>
    <xf numFmtId="2" fontId="32" fillId="11" borderId="1" xfId="12" applyNumberFormat="1" applyFont="1" applyFill="1" applyBorder="1" applyAlignment="1">
      <alignment horizontal="center" vertical="center" wrapText="1"/>
    </xf>
    <xf numFmtId="4" fontId="32" fillId="0" borderId="1" xfId="10" applyNumberFormat="1" applyFont="1" applyBorder="1" applyAlignment="1">
      <alignment horizontal="center" vertical="center" wrapText="1"/>
    </xf>
    <xf numFmtId="4" fontId="36" fillId="0" borderId="1" xfId="10" applyNumberFormat="1" applyFont="1" applyBorder="1" applyAlignment="1">
      <alignment horizontal="center" vertical="center" wrapText="1"/>
    </xf>
    <xf numFmtId="181" fontId="37" fillId="15" borderId="1" xfId="9" applyFont="1" applyFill="1" applyBorder="1" applyAlignment="1">
      <alignment horizontal="center" vertical="center" wrapText="1"/>
    </xf>
    <xf numFmtId="183" fontId="32" fillId="15" borderId="1" xfId="9" applyNumberFormat="1" applyFont="1" applyFill="1" applyBorder="1" applyAlignment="1">
      <alignment horizontal="center" wrapText="1"/>
    </xf>
    <xf numFmtId="181" fontId="32" fillId="14" borderId="1" xfId="13" applyFont="1" applyFill="1" applyBorder="1" applyAlignment="1">
      <alignment horizontal="center" vertical="center" wrapText="1"/>
    </xf>
    <xf numFmtId="2" fontId="32" fillId="0" borderId="1" xfId="12" applyNumberFormat="1" applyFont="1" applyBorder="1" applyAlignment="1">
      <alignment horizontal="center" vertical="center" wrapText="1"/>
    </xf>
    <xf numFmtId="2" fontId="36" fillId="0" borderId="1" xfId="12" applyNumberFormat="1" applyFont="1" applyBorder="1" applyAlignment="1">
      <alignment horizontal="center" vertical="center" wrapText="1"/>
    </xf>
    <xf numFmtId="40" fontId="32" fillId="0" borderId="1" xfId="10" applyNumberFormat="1" applyFont="1" applyBorder="1" applyAlignment="1">
      <alignment horizontal="center"/>
    </xf>
    <xf numFmtId="40" fontId="32" fillId="0" borderId="1" xfId="10" applyNumberFormat="1" applyFont="1" applyBorder="1" applyAlignment="1">
      <alignment horizontal="center" vertical="center" wrapText="1"/>
    </xf>
    <xf numFmtId="2" fontId="32" fillId="0" borderId="1" xfId="9" applyNumberFormat="1" applyFont="1" applyBorder="1" applyAlignment="1">
      <alignment horizontal="center" vertical="center" wrapText="1"/>
    </xf>
    <xf numFmtId="181" fontId="32" fillId="11" borderId="0" xfId="8" applyFont="1" applyFill="1"/>
    <xf numFmtId="181" fontId="32" fillId="14" borderId="1" xfId="12" applyFont="1" applyFill="1" applyBorder="1" applyAlignment="1">
      <alignment horizontal="center" vertical="center" wrapText="1"/>
    </xf>
    <xf numFmtId="40" fontId="32" fillId="11" borderId="1" xfId="10" applyNumberFormat="1" applyFont="1" applyFill="1" applyBorder="1" applyAlignment="1">
      <alignment horizontal="center" vertical="center" wrapText="1"/>
    </xf>
    <xf numFmtId="180" fontId="32" fillId="14" borderId="1" xfId="12" applyNumberFormat="1" applyFont="1" applyFill="1" applyBorder="1" applyAlignment="1">
      <alignment horizontal="center" vertical="center" wrapText="1"/>
    </xf>
    <xf numFmtId="181" fontId="32" fillId="14" borderId="1" xfId="9" quotePrefix="1" applyFont="1" applyFill="1" applyBorder="1" applyAlignment="1">
      <alignment horizontal="center" vertical="center" wrapText="1"/>
    </xf>
    <xf numFmtId="4" fontId="32" fillId="0" borderId="1" xfId="9" applyNumberFormat="1" applyFont="1" applyBorder="1" applyAlignment="1">
      <alignment horizontal="center" vertical="center" wrapText="1"/>
    </xf>
    <xf numFmtId="181" fontId="32" fillId="14" borderId="2" xfId="14" applyFont="1" applyFill="1" applyBorder="1" applyAlignment="1">
      <alignment horizontal="center" vertical="center" wrapText="1"/>
    </xf>
    <xf numFmtId="184" fontId="32" fillId="14" borderId="1" xfId="15" applyNumberFormat="1" applyFont="1" applyFill="1" applyBorder="1" applyAlignment="1">
      <alignment horizontal="center" vertical="center" wrapText="1"/>
    </xf>
    <xf numFmtId="184" fontId="32" fillId="16" borderId="1" xfId="15" applyNumberFormat="1" applyFont="1" applyFill="1" applyBorder="1" applyAlignment="1">
      <alignment horizontal="center" vertical="center" wrapText="1"/>
    </xf>
    <xf numFmtId="182" fontId="32" fillId="14" borderId="1" xfId="8" applyNumberFormat="1" applyFont="1" applyFill="1" applyBorder="1" applyAlignment="1">
      <alignment horizontal="center" vertical="center" wrapText="1"/>
    </xf>
    <xf numFmtId="181" fontId="32" fillId="12" borderId="2" xfId="14" applyFont="1" applyFill="1" applyBorder="1" applyAlignment="1">
      <alignment horizontal="center" vertical="center" wrapText="1"/>
    </xf>
    <xf numFmtId="181" fontId="33" fillId="15" borderId="1" xfId="9" applyFont="1" applyFill="1" applyBorder="1" applyAlignment="1">
      <alignment horizontal="center" vertical="center" wrapText="1"/>
    </xf>
    <xf numFmtId="184" fontId="32" fillId="15" borderId="1" xfId="9" applyNumberFormat="1" applyFont="1" applyFill="1" applyBorder="1" applyAlignment="1">
      <alignment horizontal="center" vertical="center" wrapText="1"/>
    </xf>
    <xf numFmtId="2" fontId="32" fillId="0" borderId="1" xfId="10" applyNumberFormat="1" applyFont="1" applyBorder="1" applyAlignment="1">
      <alignment horizontal="center" vertical="center" wrapText="1"/>
    </xf>
    <xf numFmtId="2" fontId="36" fillId="0" borderId="1" xfId="10" applyNumberFormat="1" applyFont="1" applyBorder="1" applyAlignment="1">
      <alignment horizontal="center" vertical="center" wrapText="1"/>
    </xf>
    <xf numFmtId="2" fontId="32" fillId="11" borderId="1" xfId="10" applyNumberFormat="1" applyFont="1" applyFill="1" applyBorder="1" applyAlignment="1">
      <alignment horizontal="center" vertical="center" wrapText="1"/>
    </xf>
    <xf numFmtId="182" fontId="32" fillId="17" borderId="1" xfId="9" applyNumberFormat="1" applyFont="1" applyFill="1" applyBorder="1" applyAlignment="1">
      <alignment horizontal="center" vertical="center" wrapText="1"/>
    </xf>
    <xf numFmtId="182" fontId="36" fillId="17" borderId="1" xfId="9" applyNumberFormat="1" applyFont="1" applyFill="1" applyBorder="1" applyAlignment="1">
      <alignment horizontal="center" vertical="center" wrapText="1"/>
    </xf>
    <xf numFmtId="181" fontId="32" fillId="0" borderId="1" xfId="16" applyFont="1" applyBorder="1" applyAlignment="1">
      <alignment horizontal="center" vertical="center" wrapText="1"/>
    </xf>
    <xf numFmtId="185" fontId="32" fillId="15" borderId="1" xfId="9" applyNumberFormat="1" applyFont="1" applyFill="1" applyBorder="1" applyAlignment="1">
      <alignment horizontal="center" vertical="center" wrapText="1"/>
    </xf>
    <xf numFmtId="186" fontId="32" fillId="12" borderId="1" xfId="9" applyNumberFormat="1" applyFont="1" applyFill="1" applyBorder="1" applyAlignment="1">
      <alignment horizontal="center" vertical="center" wrapText="1"/>
    </xf>
    <xf numFmtId="184" fontId="35" fillId="15" borderId="1" xfId="8" applyNumberFormat="1" applyFont="1" applyFill="1" applyBorder="1" applyAlignment="1">
      <alignment horizontal="center" vertical="center" wrapText="1"/>
    </xf>
    <xf numFmtId="184" fontId="32" fillId="0" borderId="0" xfId="8" applyNumberFormat="1" applyFont="1"/>
    <xf numFmtId="184" fontId="31" fillId="0" borderId="0" xfId="8" applyNumberFormat="1" applyFont="1"/>
    <xf numFmtId="181" fontId="35" fillId="15" borderId="1" xfId="8" applyFont="1" applyFill="1" applyBorder="1" applyAlignment="1">
      <alignment horizontal="center" vertical="center" wrapText="1"/>
    </xf>
    <xf numFmtId="186" fontId="32" fillId="15" borderId="1" xfId="9" applyNumberFormat="1" applyFont="1" applyFill="1" applyBorder="1" applyAlignment="1">
      <alignment horizontal="center" vertical="center" wrapText="1"/>
    </xf>
    <xf numFmtId="184" fontId="34" fillId="0" borderId="0" xfId="8" applyNumberFormat="1" applyFont="1" applyAlignment="1">
      <alignment horizontal="left" vertical="center" wrapText="1"/>
    </xf>
    <xf numFmtId="7" fontId="32" fillId="18" borderId="0" xfId="8" applyNumberFormat="1" applyFont="1" applyFill="1" applyAlignment="1">
      <alignment horizontal="center" vertical="center" wrapText="1"/>
    </xf>
    <xf numFmtId="7" fontId="31" fillId="0" borderId="0" xfId="8" applyNumberFormat="1" applyFont="1"/>
    <xf numFmtId="181" fontId="32" fillId="0" borderId="0" xfId="8" applyFont="1" applyAlignment="1">
      <alignment horizontal="center" vertical="center" wrapText="1"/>
    </xf>
    <xf numFmtId="7" fontId="32" fillId="19" borderId="0" xfId="8" applyNumberFormat="1" applyFont="1" applyFill="1" applyAlignment="1">
      <alignment horizontal="center" vertical="center" wrapText="1"/>
    </xf>
    <xf numFmtId="7" fontId="31" fillId="19" borderId="0" xfId="8" applyNumberFormat="1" applyFont="1" applyFill="1"/>
    <xf numFmtId="7" fontId="32" fillId="20" borderId="0" xfId="8" applyNumberFormat="1" applyFont="1" applyFill="1" applyAlignment="1">
      <alignment horizontal="center" vertical="center" wrapText="1"/>
    </xf>
    <xf numFmtId="7" fontId="31" fillId="20" borderId="0" xfId="8" applyNumberFormat="1" applyFont="1" applyFill="1"/>
    <xf numFmtId="7" fontId="32" fillId="21" borderId="0" xfId="8" applyNumberFormat="1" applyFont="1" applyFill="1" applyAlignment="1">
      <alignment horizontal="center" vertical="center" wrapText="1"/>
    </xf>
    <xf numFmtId="7" fontId="32" fillId="7" borderId="0" xfId="8" applyNumberFormat="1" applyFont="1" applyFill="1" applyAlignment="1">
      <alignment horizontal="center" vertical="center" wrapText="1"/>
    </xf>
    <xf numFmtId="7" fontId="31" fillId="7" borderId="0" xfId="8" applyNumberFormat="1" applyFont="1" applyFill="1"/>
    <xf numFmtId="0" fontId="0" fillId="7" borderId="1" xfId="0" applyFill="1" applyBorder="1" applyAlignment="1">
      <alignment wrapText="1"/>
    </xf>
    <xf numFmtId="0" fontId="4" fillId="7" borderId="1" xfId="17" applyFill="1" applyBorder="1" applyAlignment="1">
      <alignment wrapText="1"/>
    </xf>
    <xf numFmtId="49" fontId="4" fillId="7" borderId="1" xfId="0" applyNumberFormat="1" applyFont="1" applyFill="1" applyBorder="1" applyAlignment="1">
      <alignment wrapText="1"/>
    </xf>
    <xf numFmtId="181" fontId="32" fillId="12" borderId="2" xfId="9" applyFont="1" applyFill="1" applyBorder="1" applyAlignment="1">
      <alignment horizontal="left" vertical="center" wrapText="1"/>
    </xf>
    <xf numFmtId="181" fontId="32" fillId="12" borderId="4" xfId="9" applyFont="1" applyFill="1" applyBorder="1" applyAlignment="1">
      <alignment horizontal="left" vertical="center" wrapText="1"/>
    </xf>
    <xf numFmtId="181" fontId="32" fillId="12" borderId="3" xfId="9" applyFont="1" applyFill="1" applyBorder="1" applyAlignment="1">
      <alignment horizontal="left" vertical="center" wrapText="1"/>
    </xf>
  </cellXfs>
  <cellStyles count="19">
    <cellStyle name="Currency 2" xfId="5" xr:uid="{2FAF1D55-D6CB-42D0-8B51-42EB00C03301}"/>
    <cellStyle name="Normal 2" xfId="4" xr:uid="{48B94C46-0AEB-498B-8577-219C43D37EB5}"/>
    <cellStyle name="Normal 2 18 2" xfId="1" xr:uid="{1BA08453-9F65-454B-A4A0-7177E70831F2}"/>
    <cellStyle name="Normal 2 34" xfId="7" xr:uid="{295BB63C-6B96-48E3-80F9-61D45B6B2E6C}"/>
    <cellStyle name="Percent 2" xfId="6" xr:uid="{E70589B9-27E6-48C2-9E75-E5CCCEF28152}"/>
    <cellStyle name="Style 1" xfId="3" xr:uid="{F4609D05-B161-47A5-8040-F8D4BA086F06}"/>
    <cellStyle name="常规" xfId="0" builtinId="0"/>
    <cellStyle name="常规 10" xfId="8" xr:uid="{81CE922C-4427-42DA-B5C0-43A5AC4CBE73}"/>
    <cellStyle name="常规 10 2" xfId="18" xr:uid="{FB960B1C-870C-4AE1-85F4-DE30CCCE17A7}"/>
    <cellStyle name="常规 2" xfId="17" xr:uid="{F6EA661D-7CDD-4064-86D8-9F658E9BDF91}"/>
    <cellStyle name="常规_JLA101115-CMFSET-MF-P 2 2" xfId="16" xr:uid="{36EC7696-C13F-4971-92DD-E1156F5303C9}"/>
    <cellStyle name="常规_Sheet1 2 2 2" xfId="10" xr:uid="{E91E1920-AEB4-4F03-8586-8D6D585F82C6}"/>
    <cellStyle name="常规_Sheet1 2 2 2 2 3 2 2" xfId="11" xr:uid="{2E248F7D-2E85-42D5-9A05-88FBEF9084CA}"/>
    <cellStyle name="常规_Sheet1 3 2 2" xfId="9" xr:uid="{F9E84895-02FA-49F4-92C7-F60C34D80496}"/>
    <cellStyle name="常规_Sheet1 3 3 2 2" xfId="12" xr:uid="{FA5156F1-163A-4D4B-AEED-7F47B38D5E4D}"/>
    <cellStyle name="常规_Sheet1_Macy's home store mink berber comforter 111031--H--0314012 add OOD 2 2" xfId="13" xr:uid="{FBDA904C-A66E-4F6C-9270-0023D183ECD1}"/>
    <cellStyle name="常规_Sheet1_WM 20 Piece Sets 12 20 05 2 2" xfId="14" xr:uid="{0A4AF22C-F4E8-497D-A216-D58095B50911}"/>
    <cellStyle name="常规_WM long fur comforter set CCD--111125 2 2" xfId="15" xr:uid="{D200DE95-194C-44CB-B653-0E55618F5970}"/>
    <cellStyle name="样式 1 2" xfId="2" xr:uid="{DC9B73B6-A1E9-48DB-83A0-64D6E1D16DD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Kristina%20Lance-Bedding\MYTEX\POS%202015\MYTEX%20FEB-MAR%20IMPOR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CD\tex%20fleece%204-17-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zhangqing\&#26700;&#38754;\BBB\item%20set%20up\Final\BBB_Bombay_Cambay_Item%20Set%20Up_2011102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ocuments%20and%20Settings\qianyueyun\Local%20Settings\Temporary%20Internet%20Files\Content.Outlook\S0EW6CGV\BBB%20VENDOR%20SET%20UP%20%20ROVERTALLEN%20CHARLESTON%206%2015%201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Matty\AppData\Local\Microsoft\Windows\INetCache\Content.Outlook\2V8M9CHG\https:\d.docs.live.net\SPECS\TRACKING\WENDY\APPROVA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dingxiaoping\Local%20Settings\Temporary%20Internet%20Files\Content.IE5\K9AN0PEF\files\TARGET\FORMS\TARGET%20QUOTE%20SHEET%20FORMA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ngxiaoping\Local%20Settings\Temporary%20Internet%20Files\Content.IE5\K9AN0PEF\files\TARGET\FORMS\TARGET%20QUOTE%20SHEET%20FORMA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beyond%20basic\beyond%20basic\SLard%20-%20Design\Customs%20Memo\Master%20Copy%20Quote%20Sheet%2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eyond%20basic\beyond%20basic\SLard%20-%20Design\Customs%20Memo\Master%20Copy%20Quote%20She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-FEB RECEIPTS"/>
      <sheetName val="mytex - x-Vendor Instructions"/>
      <sheetName val="mytex - x-Vendor Specs"/>
      <sheetName val="mytex - x-Vendor CTPAT"/>
      <sheetName val="mytex - x-Vendor 10+2"/>
      <sheetName val="mytex - x-Lacy Act"/>
      <sheetName val="mytex - x-IFI"/>
      <sheetName val="mytex - x-Fish &amp; Wildlife"/>
      <sheetName val="Volume Ranks"/>
      <sheetName val="Ticket-Item Setup"/>
      <sheetName val="x-Lists"/>
      <sheetName val="x-impo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(1) COATS</v>
          </cell>
          <cell r="B2" t="str">
            <v>53- NJ</v>
          </cell>
          <cell r="D2" t="str">
            <v>YES</v>
          </cell>
          <cell r="E2">
            <v>4</v>
          </cell>
          <cell r="H2" t="str">
            <v xml:space="preserve">BULK </v>
          </cell>
          <cell r="I2" t="str">
            <v>VENDOR PAYS 0%</v>
          </cell>
          <cell r="L2" t="str">
            <v>0-REPLEN</v>
          </cell>
          <cell r="N2" t="str">
            <v>GUMMY</v>
          </cell>
          <cell r="O2" t="str">
            <v>BASE</v>
          </cell>
          <cell r="P2" t="str">
            <v>QUEUING</v>
          </cell>
          <cell r="Q2" t="str">
            <v>POE</v>
          </cell>
          <cell r="R2" t="str">
            <v>BULK TO PREPACK</v>
          </cell>
          <cell r="T2" t="str">
            <v>CLASSIC</v>
          </cell>
          <cell r="W2" t="str">
            <v>UP-FRONT PRODUCTION</v>
          </cell>
          <cell r="X2" t="str">
            <v>BOYS_4-7</v>
          </cell>
          <cell r="Y2" t="str">
            <v>BABY CUPS-TOTES</v>
          </cell>
          <cell r="Z2" t="str">
            <v>NA</v>
          </cell>
          <cell r="AB2" t="str">
            <v>NA</v>
          </cell>
          <cell r="AC2" t="str">
            <v>NA</v>
          </cell>
          <cell r="AD2" t="str">
            <v>NA</v>
          </cell>
          <cell r="AE2" t="str">
            <v>NA</v>
          </cell>
          <cell r="AF2" t="str">
            <v>NA</v>
          </cell>
          <cell r="AG2" t="str">
            <v>NA</v>
          </cell>
          <cell r="AH2" t="str">
            <v>NA</v>
          </cell>
          <cell r="AI2" t="str">
            <v>NA</v>
          </cell>
          <cell r="AJ2" t="str">
            <v>NA</v>
          </cell>
          <cell r="AK2" t="str">
            <v>NA</v>
          </cell>
          <cell r="AL2" t="str">
            <v>NA</v>
          </cell>
          <cell r="AM2" t="str">
            <v>NA</v>
          </cell>
          <cell r="AN2" t="str">
            <v>NA</v>
          </cell>
          <cell r="AO2" t="str">
            <v>NA</v>
          </cell>
          <cell r="AP2" t="str">
            <v>NA</v>
          </cell>
          <cell r="AQ2" t="str">
            <v>NA</v>
          </cell>
          <cell r="AR2" t="str">
            <v>NA</v>
          </cell>
          <cell r="AS2" t="str">
            <v>NA</v>
          </cell>
          <cell r="AT2" t="str">
            <v>NA</v>
          </cell>
          <cell r="AU2" t="str">
            <v>NA</v>
          </cell>
          <cell r="AV2" t="str">
            <v>NA</v>
          </cell>
        </row>
        <row r="3">
          <cell r="A3" t="str">
            <v>(2) SPORTSWEAR</v>
          </cell>
          <cell r="B3" t="str">
            <v>512- CA</v>
          </cell>
          <cell r="D3" t="str">
            <v>NO</v>
          </cell>
          <cell r="E3">
            <v>3</v>
          </cell>
          <cell r="H3" t="str">
            <v>INNERS</v>
          </cell>
          <cell r="I3" t="str">
            <v>VENDOR PAYS 50%</v>
          </cell>
          <cell r="L3" t="str">
            <v>1-BASIC/REORDER</v>
          </cell>
          <cell r="N3" t="str">
            <v>GUMMY-SMALL</v>
          </cell>
          <cell r="O3" t="str">
            <v>BASE-COLD</v>
          </cell>
          <cell r="R3" t="str">
            <v>CHANGE BULK ITEMS - SEE NOTES</v>
          </cell>
          <cell r="T3" t="str">
            <v>CONTEMPORARY</v>
          </cell>
          <cell r="W3" t="str">
            <v>PACK AND HOLD</v>
          </cell>
          <cell r="X3" t="str">
            <v>BOYS_8-20</v>
          </cell>
          <cell r="Y3" t="str">
            <v>BATH AND BODY</v>
          </cell>
          <cell r="Z3" t="str">
            <v>LOW</v>
          </cell>
          <cell r="AB3" t="str">
            <v>ASST.</v>
          </cell>
          <cell r="AC3" t="str">
            <v>ASSORTED</v>
          </cell>
          <cell r="AD3" t="str">
            <v>BOY</v>
          </cell>
          <cell r="AE3" t="str">
            <v>ACRYLIC</v>
          </cell>
          <cell r="AF3" t="str">
            <v>3D SOLID</v>
          </cell>
          <cell r="AG3" t="str">
            <v>BATH</v>
          </cell>
          <cell r="AH3" t="str">
            <v>CAMPUS KIT</v>
          </cell>
          <cell r="AI3" t="str">
            <v>HEAVY WEIGHT</v>
          </cell>
          <cell r="AJ3" t="str">
            <v>FOAMBACK</v>
          </cell>
          <cell r="AK3" t="str">
            <v>BALL</v>
          </cell>
          <cell r="AL3">
            <v>63</v>
          </cell>
          <cell r="AM3" t="str">
            <v>1-2 IN</v>
          </cell>
          <cell r="AN3">
            <v>120</v>
          </cell>
          <cell r="AO3" t="str">
            <v>1-PC</v>
          </cell>
          <cell r="AP3" t="str">
            <v>BACK TO CAMPUS</v>
          </cell>
          <cell r="AQ3" t="str">
            <v>2015 GIFT STRATEGY</v>
          </cell>
          <cell r="AR3" t="str">
            <v>FEATHER</v>
          </cell>
          <cell r="AS3" t="str">
            <v>AMERICANA</v>
          </cell>
          <cell r="AT3" t="str">
            <v>3D</v>
          </cell>
          <cell r="AU3" t="str">
            <v>2PK BED PILLOW</v>
          </cell>
          <cell r="AV3" t="str">
            <v>TESTING</v>
          </cell>
        </row>
        <row r="4">
          <cell r="A4" t="str">
            <v>(3) KIDS</v>
          </cell>
          <cell r="B4" t="str">
            <v>53-SHIP-TO-MARK-FOR</v>
          </cell>
          <cell r="E4">
            <v>2</v>
          </cell>
          <cell r="H4" t="str">
            <v>SHIPPABLE</v>
          </cell>
          <cell r="I4" t="str">
            <v>VENDOR PAYS 100%</v>
          </cell>
          <cell r="L4" t="str">
            <v>5-SPRING 2015</v>
          </cell>
          <cell r="N4" t="str">
            <v>HANGTAG</v>
          </cell>
          <cell r="O4" t="str">
            <v>BASE-COLD-HOT</v>
          </cell>
          <cell r="R4" t="str">
            <v>CHANGE PACK QTY</v>
          </cell>
          <cell r="T4" t="str">
            <v>UPDATED</v>
          </cell>
          <cell r="W4" t="str">
            <v>IN-SEASON PRODUCTION</v>
          </cell>
          <cell r="X4" t="str">
            <v>BOYS_COATS</v>
          </cell>
          <cell r="Y4" t="str">
            <v>BEVERAGE</v>
          </cell>
          <cell r="Z4" t="str">
            <v>MID</v>
          </cell>
          <cell r="AB4" t="str">
            <v>BEIGE</v>
          </cell>
          <cell r="AC4" t="str">
            <v>BEIGE-TAN</v>
          </cell>
          <cell r="AD4" t="str">
            <v>GIRL</v>
          </cell>
          <cell r="AE4" t="str">
            <v>BAMBOO</v>
          </cell>
          <cell r="AF4" t="str">
            <v>ANIMAL</v>
          </cell>
          <cell r="AG4" t="str">
            <v>BOWL BRUSH</v>
          </cell>
          <cell r="AH4" t="str">
            <v>CANOPY</v>
          </cell>
          <cell r="AI4" t="str">
            <v>LIGHT WEIGHT</v>
          </cell>
          <cell r="AJ4" t="str">
            <v>LINED</v>
          </cell>
          <cell r="AK4" t="str">
            <v>DISK</v>
          </cell>
          <cell r="AL4">
            <v>72</v>
          </cell>
          <cell r="AM4" t="str">
            <v>1-4 IN</v>
          </cell>
          <cell r="AN4">
            <v>180</v>
          </cell>
          <cell r="AO4" t="str">
            <v>2-PC</v>
          </cell>
          <cell r="AP4" t="str">
            <v>CHRISTMAS</v>
          </cell>
          <cell r="AQ4" t="str">
            <v>BACK TO CAMPUS 2015</v>
          </cell>
          <cell r="AR4" t="str">
            <v>POLY FILL</v>
          </cell>
          <cell r="AS4" t="str">
            <v>BASIC</v>
          </cell>
          <cell r="AT4" t="str">
            <v>APPLIQUE</v>
          </cell>
          <cell r="AU4" t="str">
            <v>2PK DEC PILLOW</v>
          </cell>
        </row>
        <row r="5">
          <cell r="A5" t="str">
            <v>(4) MENS</v>
          </cell>
          <cell r="B5" t="str">
            <v>512-SHIP-TO-MARK-FOR</v>
          </cell>
          <cell r="E5">
            <v>1</v>
          </cell>
          <cell r="I5" t="str">
            <v>FOB PORT OF ORIGIN</v>
          </cell>
          <cell r="L5" t="str">
            <v>6-FALL 2015</v>
          </cell>
          <cell r="N5" t="str">
            <v>HANGTAG-SMALL</v>
          </cell>
          <cell r="O5" t="str">
            <v>BASE-EXHOT-HOT</v>
          </cell>
          <cell r="R5" t="str">
            <v>DC BUILD ASSORTMENT</v>
          </cell>
          <cell r="T5" t="str">
            <v>URBAN</v>
          </cell>
          <cell r="W5" t="str">
            <v>CLOSE OUT</v>
          </cell>
          <cell r="X5" t="str">
            <v>BOYS_HUSKY</v>
          </cell>
          <cell r="Y5" t="str">
            <v>BOWLS</v>
          </cell>
          <cell r="Z5" t="str">
            <v>HIGH</v>
          </cell>
          <cell r="AB5" t="str">
            <v>CLEAR</v>
          </cell>
          <cell r="AC5" t="str">
            <v>BLACK</v>
          </cell>
          <cell r="AD5" t="str">
            <v>UNISEX</v>
          </cell>
          <cell r="AE5" t="str">
            <v>BASIC FOAM-EGG CRATE</v>
          </cell>
          <cell r="AF5" t="str">
            <v>AZTEC</v>
          </cell>
          <cell r="AG5" t="str">
            <v>BOXED</v>
          </cell>
          <cell r="AH5" t="str">
            <v>LAMPS</v>
          </cell>
          <cell r="AI5" t="str">
            <v>MEDIUM WEIGHT</v>
          </cell>
          <cell r="AJ5" t="str">
            <v>LINED-INTERLINED</v>
          </cell>
          <cell r="AK5" t="str">
            <v>LAMPPOST</v>
          </cell>
          <cell r="AL5">
            <v>84</v>
          </cell>
          <cell r="AM5" t="str">
            <v>3-4 IN</v>
          </cell>
          <cell r="AN5">
            <v>200</v>
          </cell>
          <cell r="AO5" t="str">
            <v>3-PC</v>
          </cell>
          <cell r="AP5" t="str">
            <v>EASTER</v>
          </cell>
          <cell r="AQ5" t="str">
            <v>BAKING</v>
          </cell>
          <cell r="AR5" t="str">
            <v>DOWN ALT</v>
          </cell>
          <cell r="AS5" t="str">
            <v>COASTAL</v>
          </cell>
          <cell r="AT5" t="str">
            <v>BRUSHED</v>
          </cell>
          <cell r="AU5" t="str">
            <v>ACRYLIC</v>
          </cell>
        </row>
        <row r="6">
          <cell r="A6" t="str">
            <v>(5) ACCESSORIES</v>
          </cell>
          <cell r="B6" t="str">
            <v>SHIP TO STORES</v>
          </cell>
          <cell r="L6" t="str">
            <v>7-SPRING 2016</v>
          </cell>
          <cell r="N6" t="str">
            <v>RAT TAIL</v>
          </cell>
          <cell r="O6" t="str">
            <v>BASE-HOT</v>
          </cell>
          <cell r="R6" t="str">
            <v>DO NOT SIZE BREAK</v>
          </cell>
          <cell r="X6" t="str">
            <v>COMFORTER_OVER</v>
          </cell>
          <cell r="Y6" t="str">
            <v>CANDY</v>
          </cell>
          <cell r="AB6" t="str">
            <v>FROST</v>
          </cell>
          <cell r="AC6" t="str">
            <v>BLUE</v>
          </cell>
          <cell r="AE6" t="str">
            <v>BLEND</v>
          </cell>
          <cell r="AF6" t="str">
            <v>BIRDS</v>
          </cell>
          <cell r="AG6" t="str">
            <v>CADDYS-SHOWER</v>
          </cell>
          <cell r="AH6" t="str">
            <v>OTHER</v>
          </cell>
          <cell r="AJ6" t="str">
            <v>ROOM DARKENING</v>
          </cell>
          <cell r="AK6" t="str">
            <v>OPEN WORK</v>
          </cell>
          <cell r="AL6">
            <v>95</v>
          </cell>
          <cell r="AM6" t="str">
            <v>5-6 IN</v>
          </cell>
          <cell r="AN6" t="str">
            <v>200 OR LESS</v>
          </cell>
          <cell r="AO6" t="str">
            <v>4-PC</v>
          </cell>
          <cell r="AP6" t="str">
            <v>GRADUATION</v>
          </cell>
          <cell r="AQ6" t="str">
            <v>BARWARE</v>
          </cell>
          <cell r="AR6" t="str">
            <v>MEMORY FOAM</v>
          </cell>
          <cell r="AS6" t="str">
            <v>DEN</v>
          </cell>
          <cell r="AT6" t="str">
            <v>BURNOUT</v>
          </cell>
          <cell r="AU6" t="str">
            <v>BASIC MIRRORS</v>
          </cell>
        </row>
        <row r="7">
          <cell r="A7" t="str">
            <v>(6) LINENS</v>
          </cell>
          <cell r="N7" t="str">
            <v>SHELF PRICING</v>
          </cell>
          <cell r="O7" t="str">
            <v>COLD</v>
          </cell>
          <cell r="R7" t="str">
            <v>FLAT BREAKDOWN</v>
          </cell>
          <cell r="X7" t="str">
            <v>DRESS SHIRTS_BIG_TALL</v>
          </cell>
          <cell r="Y7" t="str">
            <v>COOKBOOKS</v>
          </cell>
          <cell r="AB7" t="str">
            <v>WHITE</v>
          </cell>
          <cell r="AC7" t="str">
            <v>BROWN</v>
          </cell>
          <cell r="AE7" t="str">
            <v>BURLAP</v>
          </cell>
          <cell r="AF7" t="str">
            <v>BROCADE</v>
          </cell>
          <cell r="AG7" t="str">
            <v>CADDYS-STORAGE</v>
          </cell>
          <cell r="AH7" t="str">
            <v>PILLOW</v>
          </cell>
          <cell r="AJ7" t="str">
            <v>WOVEN BLACKOUT</v>
          </cell>
          <cell r="AK7" t="str">
            <v>OVAL</v>
          </cell>
          <cell r="AL7">
            <v>108</v>
          </cell>
          <cell r="AM7" t="str">
            <v>5-8 IN</v>
          </cell>
          <cell r="AN7" t="str">
            <v>200-299</v>
          </cell>
          <cell r="AO7" t="str">
            <v>5-PC</v>
          </cell>
          <cell r="AP7" t="str">
            <v>HALLOWEEN</v>
          </cell>
          <cell r="AQ7" t="str">
            <v>ENTERTAINMENT-BARWARE</v>
          </cell>
          <cell r="AR7" t="str">
            <v>COTTON</v>
          </cell>
          <cell r="AS7" t="str">
            <v>FEMININE</v>
          </cell>
          <cell r="AT7" t="str">
            <v>CHENILLE</v>
          </cell>
          <cell r="AU7" t="str">
            <v>BBQ</v>
          </cell>
        </row>
        <row r="8">
          <cell r="A8" t="str">
            <v xml:space="preserve">(7) YOUTH </v>
          </cell>
          <cell r="N8" t="str">
            <v>SHIP LABEL</v>
          </cell>
          <cell r="O8" t="str">
            <v>EXHOT</v>
          </cell>
          <cell r="R8" t="str">
            <v>FRAGILE</v>
          </cell>
          <cell r="X8" t="str">
            <v>DRESS SHIRTS_MENS</v>
          </cell>
          <cell r="Y8" t="str">
            <v>COOKWARE</v>
          </cell>
          <cell r="AC8" t="str">
            <v>GREEN</v>
          </cell>
          <cell r="AE8" t="str">
            <v>BURNOUT</v>
          </cell>
          <cell r="AF8" t="str">
            <v>CAMO</v>
          </cell>
          <cell r="AG8" t="str">
            <v>CADDYS-SUCTION</v>
          </cell>
          <cell r="AH8" t="str">
            <v>SAUCER CHAIR</v>
          </cell>
          <cell r="AK8" t="str">
            <v>SERPENT-SCROLL</v>
          </cell>
          <cell r="AL8" t="str">
            <v>13X18</v>
          </cell>
          <cell r="AM8" t="str">
            <v>1 IN</v>
          </cell>
          <cell r="AN8">
            <v>220</v>
          </cell>
          <cell r="AO8" t="str">
            <v>6-PC</v>
          </cell>
          <cell r="AP8" t="str">
            <v>HARVEST</v>
          </cell>
          <cell r="AQ8" t="str">
            <v>ROASTING A-Z</v>
          </cell>
          <cell r="AS8" t="str">
            <v>GLAMOUR</v>
          </cell>
          <cell r="AT8" t="str">
            <v>COLOR BLOCK</v>
          </cell>
          <cell r="AU8" t="str">
            <v>HEALTHY FOODS</v>
          </cell>
        </row>
        <row r="9">
          <cell r="A9" t="str">
            <v>(8) OUTERWEAR</v>
          </cell>
          <cell r="O9" t="str">
            <v>HOT</v>
          </cell>
          <cell r="R9" t="str">
            <v>FRAGRANCE</v>
          </cell>
          <cell r="X9" t="str">
            <v>DRESS SHIRTS_TALL</v>
          </cell>
          <cell r="Y9" t="str">
            <v>COSMETICS</v>
          </cell>
          <cell r="AC9" t="str">
            <v>GREY</v>
          </cell>
          <cell r="AE9" t="str">
            <v>CANVAS</v>
          </cell>
          <cell r="AF9" t="str">
            <v>CHEVRON</v>
          </cell>
          <cell r="AG9" t="str">
            <v>CANISTER</v>
          </cell>
          <cell r="AH9" t="str">
            <v>SHEETS</v>
          </cell>
          <cell r="AK9" t="str">
            <v>SQUARE</v>
          </cell>
          <cell r="AL9" t="str">
            <v>14X14</v>
          </cell>
          <cell r="AM9" t="str">
            <v>5 IN</v>
          </cell>
          <cell r="AN9">
            <v>230</v>
          </cell>
          <cell r="AO9" t="str">
            <v>7-PC</v>
          </cell>
          <cell r="AP9" t="str">
            <v>MOTHERS DAY</v>
          </cell>
          <cell r="AS9" t="str">
            <v>GLOBAL</v>
          </cell>
          <cell r="AT9" t="str">
            <v>CRUSHED</v>
          </cell>
          <cell r="AU9" t="str">
            <v>HYDRATION</v>
          </cell>
        </row>
        <row r="10">
          <cell r="O10" t="str">
            <v>HOT-EXHOT</v>
          </cell>
          <cell r="R10" t="str">
            <v>JEWELRY</v>
          </cell>
          <cell r="X10" t="str">
            <v>DUVET_DOWN_COVERS</v>
          </cell>
          <cell r="Y10" t="str">
            <v>DRINKWARE</v>
          </cell>
          <cell r="AC10" t="str">
            <v>METALLIC</v>
          </cell>
          <cell r="AE10" t="str">
            <v>CERAMIC</v>
          </cell>
          <cell r="AF10" t="str">
            <v>COLOR BLOCK</v>
          </cell>
          <cell r="AG10" t="str">
            <v>COSMETIC</v>
          </cell>
          <cell r="AH10" t="str">
            <v>SIGN</v>
          </cell>
          <cell r="AK10" t="str">
            <v>SWIRL CAGE</v>
          </cell>
          <cell r="AL10" t="str">
            <v>16X16</v>
          </cell>
          <cell r="AN10">
            <v>250</v>
          </cell>
          <cell r="AO10" t="str">
            <v>8-PC</v>
          </cell>
          <cell r="AP10" t="str">
            <v>VALENTINES DAY</v>
          </cell>
          <cell r="AS10" t="str">
            <v>HOLIDAY-SEASONAL</v>
          </cell>
          <cell r="AT10" t="str">
            <v>EMBELLISHMENT</v>
          </cell>
          <cell r="AU10" t="str">
            <v>LED</v>
          </cell>
        </row>
        <row r="11">
          <cell r="O11" t="str">
            <v>PUERTO RICO</v>
          </cell>
          <cell r="R11" t="str">
            <v>LIQUID</v>
          </cell>
          <cell r="X11" t="str">
            <v>GIRLS_4-6</v>
          </cell>
          <cell r="Y11" t="str">
            <v>DVD-VIDEO GAMES</v>
          </cell>
          <cell r="AC11" t="str">
            <v>MULTI-COLOR</v>
          </cell>
          <cell r="AE11" t="str">
            <v>CHENILLE</v>
          </cell>
          <cell r="AF11" t="str">
            <v>DAMASK</v>
          </cell>
          <cell r="AG11" t="str">
            <v>ENSEMBLE SET</v>
          </cell>
          <cell r="AH11" t="str">
            <v>STOOL</v>
          </cell>
          <cell r="AL11" t="str">
            <v>17X17</v>
          </cell>
          <cell r="AN11">
            <v>300</v>
          </cell>
          <cell r="AO11" t="str">
            <v>9-PC</v>
          </cell>
          <cell r="AS11" t="str">
            <v>MASCULINE</v>
          </cell>
          <cell r="AT11" t="str">
            <v>EMBOSSED</v>
          </cell>
          <cell r="AU11" t="str">
            <v>LICENSE</v>
          </cell>
        </row>
        <row r="12">
          <cell r="R12" t="str">
            <v>OVERSIZED PTL</v>
          </cell>
          <cell r="X12" t="str">
            <v>GIRLS_7-16</v>
          </cell>
          <cell r="Y12" t="str">
            <v>EYEWEAR</v>
          </cell>
          <cell r="AC12" t="str">
            <v>NAVY</v>
          </cell>
          <cell r="AE12" t="str">
            <v>CHROME</v>
          </cell>
          <cell r="AF12" t="str">
            <v>DIAMOND</v>
          </cell>
          <cell r="AG12" t="str">
            <v>ENERGY SOLUTIONS</v>
          </cell>
          <cell r="AH12" t="str">
            <v>THROW</v>
          </cell>
          <cell r="AL12" t="str">
            <v>17X24</v>
          </cell>
          <cell r="AN12" t="str">
            <v>300-399</v>
          </cell>
          <cell r="AO12" t="str">
            <v>10-PC</v>
          </cell>
          <cell r="AS12" t="str">
            <v>MODERN</v>
          </cell>
          <cell r="AT12" t="str">
            <v>EMBROIDERY</v>
          </cell>
          <cell r="AU12" t="str">
            <v>LIGHTWEIGHT-ULTRA LUGGAGE</v>
          </cell>
        </row>
        <row r="13">
          <cell r="R13" t="str">
            <v>PREPACK TO BULK</v>
          </cell>
          <cell r="X13" t="str">
            <v>GIRLS_PLUS</v>
          </cell>
          <cell r="Y13" t="str">
            <v>FITNESS</v>
          </cell>
          <cell r="AC13" t="str">
            <v>OFF WHITE-NATURAL</v>
          </cell>
          <cell r="AE13" t="str">
            <v>CLOQUE</v>
          </cell>
          <cell r="AF13" t="str">
            <v>DOTS</v>
          </cell>
          <cell r="AG13" t="str">
            <v>FINGERTIP</v>
          </cell>
          <cell r="AL13" t="str">
            <v>18X18</v>
          </cell>
          <cell r="AN13">
            <v>320</v>
          </cell>
          <cell r="AO13" t="str">
            <v>11-PC</v>
          </cell>
          <cell r="AS13" t="str">
            <v>SEASONAL</v>
          </cell>
          <cell r="AT13" t="str">
            <v>FLOCK</v>
          </cell>
          <cell r="AU13" t="str">
            <v>MONOGRAM</v>
          </cell>
        </row>
        <row r="14">
          <cell r="R14" t="str">
            <v>RETICKET</v>
          </cell>
          <cell r="X14" t="str">
            <v>INFANT</v>
          </cell>
          <cell r="Y14" t="str">
            <v>FLASHLIGHT-CABLE</v>
          </cell>
          <cell r="AC14" t="str">
            <v>ORANGE</v>
          </cell>
          <cell r="AE14" t="str">
            <v>CORN HUSK</v>
          </cell>
          <cell r="AF14" t="str">
            <v>EMBELLISHED</v>
          </cell>
          <cell r="AG14" t="str">
            <v>FOLDED</v>
          </cell>
          <cell r="AL14" t="str">
            <v>18X8</v>
          </cell>
          <cell r="AN14">
            <v>400</v>
          </cell>
          <cell r="AO14" t="str">
            <v>12-PC</v>
          </cell>
          <cell r="AS14" t="str">
            <v>TYPOGRAPHY</v>
          </cell>
          <cell r="AT14" t="str">
            <v>GLITTER</v>
          </cell>
          <cell r="AU14" t="str">
            <v>NOVELTY MUGS</v>
          </cell>
        </row>
        <row r="15">
          <cell r="R15" t="str">
            <v>UNDEFINED ASSORTMENT</v>
          </cell>
          <cell r="X15" t="str">
            <v>JUNIORS</v>
          </cell>
          <cell r="Y15" t="str">
            <v>FRAGRANCE MINIS</v>
          </cell>
          <cell r="AC15" t="str">
            <v>PINK</v>
          </cell>
          <cell r="AE15" t="str">
            <v>COTTON</v>
          </cell>
          <cell r="AF15" t="str">
            <v>EMBROIDERY</v>
          </cell>
          <cell r="AG15" t="str">
            <v>FURNITURE</v>
          </cell>
          <cell r="AL15" t="str">
            <v>20X20</v>
          </cell>
          <cell r="AN15" t="str">
            <v>400-499</v>
          </cell>
          <cell r="AO15" t="str">
            <v>14-PC</v>
          </cell>
          <cell r="AT15" t="str">
            <v>GLOBAL</v>
          </cell>
          <cell r="AU15" t="str">
            <v>OTD HOOKS</v>
          </cell>
        </row>
        <row r="16">
          <cell r="X16" t="str">
            <v>JUNIORS_PLUS</v>
          </cell>
          <cell r="Y16" t="str">
            <v>GIFT BAGS</v>
          </cell>
          <cell r="AC16" t="str">
            <v>PURPLE</v>
          </cell>
          <cell r="AE16" t="str">
            <v>DOWN</v>
          </cell>
          <cell r="AF16" t="str">
            <v>FANCY</v>
          </cell>
          <cell r="AG16" t="str">
            <v>GROMMET</v>
          </cell>
          <cell r="AL16" t="str">
            <v>21X34</v>
          </cell>
          <cell r="AN16">
            <v>450</v>
          </cell>
          <cell r="AO16" t="str">
            <v>15-PC</v>
          </cell>
          <cell r="AT16" t="str">
            <v>JACQUARD</v>
          </cell>
          <cell r="AU16" t="str">
            <v>SHAG RUGS</v>
          </cell>
        </row>
        <row r="17">
          <cell r="X17" t="str">
            <v>LINEN_SHEET</v>
          </cell>
          <cell r="Y17" t="str">
            <v>GREENERY</v>
          </cell>
          <cell r="AC17" t="str">
            <v>RED</v>
          </cell>
          <cell r="AE17" t="str">
            <v>DRYLON</v>
          </cell>
          <cell r="AF17" t="str">
            <v>FASHION</v>
          </cell>
          <cell r="AG17" t="str">
            <v>GUSSETED</v>
          </cell>
          <cell r="AL17" t="str">
            <v>24X40</v>
          </cell>
          <cell r="AN17">
            <v>500</v>
          </cell>
          <cell r="AO17" t="str">
            <v>16-PC</v>
          </cell>
          <cell r="AT17" t="str">
            <v>LUREX</v>
          </cell>
          <cell r="AU17" t="str">
            <v>TYPOGRAPHY</v>
          </cell>
        </row>
        <row r="18">
          <cell r="X18" t="str">
            <v>MAT_BOTTOM</v>
          </cell>
          <cell r="Y18" t="str">
            <v>HAIR CARE</v>
          </cell>
          <cell r="AC18" t="str">
            <v>WHITE</v>
          </cell>
          <cell r="AE18" t="str">
            <v>EGYPTIAN COTTON</v>
          </cell>
          <cell r="AF18" t="str">
            <v>FLORAL</v>
          </cell>
          <cell r="AG18" t="str">
            <v>HAND</v>
          </cell>
          <cell r="AL18" t="str">
            <v>BED REST</v>
          </cell>
          <cell r="AN18" t="str">
            <v>500-599</v>
          </cell>
          <cell r="AO18" t="str">
            <v>17-PC</v>
          </cell>
          <cell r="AT18" t="str">
            <v>METALLIC-APPLIQUE</v>
          </cell>
        </row>
        <row r="19">
          <cell r="X19" t="str">
            <v>MAT_TOP</v>
          </cell>
          <cell r="Y19" t="str">
            <v>HANGER</v>
          </cell>
          <cell r="AC19" t="str">
            <v>YELLOW</v>
          </cell>
          <cell r="AE19" t="str">
            <v>EMBROIDERY</v>
          </cell>
          <cell r="AF19" t="str">
            <v>GEOMETRIC</v>
          </cell>
          <cell r="AG19" t="str">
            <v>HANGING</v>
          </cell>
          <cell r="AL19" t="str">
            <v>BODY PILLOW</v>
          </cell>
          <cell r="AN19">
            <v>550</v>
          </cell>
          <cell r="AO19" t="str">
            <v>18-PC</v>
          </cell>
          <cell r="AT19" t="str">
            <v>METALLIC-PRINT</v>
          </cell>
        </row>
        <row r="20">
          <cell r="X20" t="str">
            <v>MATT_DEPTH</v>
          </cell>
          <cell r="Y20" t="str">
            <v>HOLIDAY ORNAMENTS</v>
          </cell>
          <cell r="AE20" t="str">
            <v>FAUX FUR</v>
          </cell>
          <cell r="AF20" t="str">
            <v>GREEK KEY</v>
          </cell>
          <cell r="AG20" t="str">
            <v>HARDWARE</v>
          </cell>
          <cell r="AL20" t="str">
            <v>CAL KING</v>
          </cell>
          <cell r="AN20">
            <v>600</v>
          </cell>
          <cell r="AO20" t="str">
            <v>20-PC</v>
          </cell>
          <cell r="AT20" t="str">
            <v>PINTUCK</v>
          </cell>
        </row>
        <row r="21">
          <cell r="X21" t="str">
            <v>MATTRESS</v>
          </cell>
          <cell r="Y21" t="str">
            <v>HOME FRAGRANCE</v>
          </cell>
          <cell r="AE21" t="str">
            <v>FAUX LINEN</v>
          </cell>
          <cell r="AF21" t="str">
            <v>HOTEL</v>
          </cell>
          <cell r="AG21" t="str">
            <v>HOLDBACK</v>
          </cell>
          <cell r="AL21" t="str">
            <v>CHAIR PAD</v>
          </cell>
          <cell r="AN21" t="str">
            <v>600 OR MORE</v>
          </cell>
          <cell r="AO21" t="str">
            <v>22-PC</v>
          </cell>
          <cell r="AT21" t="str">
            <v>PLUSH</v>
          </cell>
        </row>
        <row r="22">
          <cell r="X22" t="str">
            <v>MEN_BIG_REG</v>
          </cell>
          <cell r="Y22" t="str">
            <v>IPOD</v>
          </cell>
          <cell r="AE22" t="str">
            <v>FAUX SILK</v>
          </cell>
          <cell r="AF22" t="str">
            <v>IKAT</v>
          </cell>
          <cell r="AG22" t="str">
            <v>JUVENILE</v>
          </cell>
          <cell r="AL22" t="str">
            <v>CHAIR PAD-2PK</v>
          </cell>
          <cell r="AN22">
            <v>630</v>
          </cell>
          <cell r="AO22" t="str">
            <v>24-PC</v>
          </cell>
          <cell r="AT22" t="str">
            <v>PRINT</v>
          </cell>
        </row>
        <row r="23">
          <cell r="X23" t="str">
            <v>MEN_BIG_TALL</v>
          </cell>
          <cell r="Y23" t="str">
            <v>K-CUPS</v>
          </cell>
          <cell r="AE23" t="str">
            <v>FEATHER</v>
          </cell>
          <cell r="AF23" t="str">
            <v>JACQUARD</v>
          </cell>
          <cell r="AG23" t="str">
            <v>KITCHEN TIER</v>
          </cell>
          <cell r="AL23" t="str">
            <v>CONTOUR</v>
          </cell>
          <cell r="AN23">
            <v>700</v>
          </cell>
          <cell r="AO23" t="str">
            <v>25-PC</v>
          </cell>
          <cell r="AT23" t="str">
            <v>QUILTED</v>
          </cell>
        </row>
        <row r="24">
          <cell r="X24" t="str">
            <v>MEN_REG</v>
          </cell>
          <cell r="Y24" t="str">
            <v>LADIES GIFTS</v>
          </cell>
          <cell r="AE24" t="str">
            <v>FLANNEL</v>
          </cell>
          <cell r="AF24" t="str">
            <v>LACE</v>
          </cell>
          <cell r="AG24" t="str">
            <v>LINERS</v>
          </cell>
          <cell r="AL24" t="str">
            <v>DOUBLE</v>
          </cell>
          <cell r="AN24">
            <v>740</v>
          </cell>
          <cell r="AO24" t="str">
            <v>50-PC</v>
          </cell>
          <cell r="AT24" t="str">
            <v>RHINESTONES</v>
          </cell>
        </row>
        <row r="25">
          <cell r="X25" t="str">
            <v>MEN_TALL_REG</v>
          </cell>
          <cell r="Y25" t="str">
            <v>LINGERIE</v>
          </cell>
          <cell r="AE25" t="str">
            <v>FLEECE</v>
          </cell>
          <cell r="AF25" t="str">
            <v>LATTICE</v>
          </cell>
          <cell r="AG25" t="str">
            <v>LOTION</v>
          </cell>
          <cell r="AL25" t="str">
            <v>DOUBLE OVER DRAPE</v>
          </cell>
          <cell r="AN25">
            <v>750</v>
          </cell>
          <cell r="AO25" t="str">
            <v>56-PC</v>
          </cell>
          <cell r="AT25" t="str">
            <v>RUFFLE</v>
          </cell>
        </row>
        <row r="26">
          <cell r="X26" t="str">
            <v>MISSY_2-16</v>
          </cell>
          <cell r="Y26" t="str">
            <v>LUNCH TOTES</v>
          </cell>
          <cell r="AE26" t="str">
            <v>FLOCK</v>
          </cell>
          <cell r="AF26" t="str">
            <v>LEAVES</v>
          </cell>
          <cell r="AG26" t="str">
            <v>MAGAZINE</v>
          </cell>
          <cell r="AL26" t="str">
            <v>DRAPE</v>
          </cell>
          <cell r="AN26">
            <v>800</v>
          </cell>
          <cell r="AO26" t="str">
            <v>10 SHELF</v>
          </cell>
          <cell r="AT26" t="str">
            <v>SEQUINS</v>
          </cell>
        </row>
        <row r="27">
          <cell r="X27" t="str">
            <v>MISSY_S-XL</v>
          </cell>
          <cell r="Y27" t="str">
            <v>MENS FRAGRANCE SINGLES</v>
          </cell>
          <cell r="AE27" t="str">
            <v>FUR</v>
          </cell>
          <cell r="AF27" t="str">
            <v>LODGE</v>
          </cell>
          <cell r="AG27" t="str">
            <v>MATS</v>
          </cell>
          <cell r="AL27" t="str">
            <v>EURO</v>
          </cell>
          <cell r="AN27">
            <v>1000</v>
          </cell>
          <cell r="AO27" t="str">
            <v>3 SECTION</v>
          </cell>
          <cell r="AT27" t="str">
            <v>SOLID</v>
          </cell>
        </row>
        <row r="28">
          <cell r="X28" t="str">
            <v>NEWBORN</v>
          </cell>
          <cell r="Y28" t="str">
            <v>MENS GIFTS</v>
          </cell>
          <cell r="AE28" t="str">
            <v>FX FUR REVERSE MINK</v>
          </cell>
          <cell r="AF28" t="str">
            <v>MEDALLION</v>
          </cell>
          <cell r="AG28" t="str">
            <v>MIRROR</v>
          </cell>
          <cell r="AL28" t="str">
            <v>FULL</v>
          </cell>
          <cell r="AO28" t="str">
            <v>4 SECTION</v>
          </cell>
          <cell r="AT28" t="str">
            <v>TEXTURE</v>
          </cell>
        </row>
        <row r="29">
          <cell r="X29" t="str">
            <v>ONE SIZE</v>
          </cell>
          <cell r="Y29" t="str">
            <v>MENS SOCKS</v>
          </cell>
          <cell r="AE29" t="str">
            <v>FX FUR REVERSE SHERPA</v>
          </cell>
          <cell r="AF29" t="str">
            <v>METALLIC PRINT</v>
          </cell>
          <cell r="AG29" t="str">
            <v>NIGHT LIGHT</v>
          </cell>
          <cell r="AL29" t="str">
            <v>FULL SET</v>
          </cell>
          <cell r="AO29" t="str">
            <v>6 SECTION</v>
          </cell>
        </row>
        <row r="30">
          <cell r="X30" t="str">
            <v>PETITE_BOTTOMS</v>
          </cell>
          <cell r="Y30" t="str">
            <v>NEOPRENE-FREEZER</v>
          </cell>
          <cell r="AE30" t="str">
            <v>GEL</v>
          </cell>
          <cell r="AF30" t="str">
            <v>MOSAIC</v>
          </cell>
          <cell r="AG30" t="str">
            <v>OTD HOOKS</v>
          </cell>
          <cell r="AL30" t="str">
            <v>FULL-QUEEN</v>
          </cell>
          <cell r="AO30" t="str">
            <v>9 SECTION</v>
          </cell>
        </row>
        <row r="31">
          <cell r="X31" t="str">
            <v>PETITE_TOPS</v>
          </cell>
          <cell r="Y31" t="str">
            <v>NOVELTY OFFICE</v>
          </cell>
          <cell r="AE31" t="str">
            <v>GLASS</v>
          </cell>
          <cell r="AF31" t="str">
            <v>MULTI RUG</v>
          </cell>
          <cell r="AG31" t="str">
            <v>OTHER</v>
          </cell>
          <cell r="AL31" t="str">
            <v>JUMBO</v>
          </cell>
          <cell r="AO31" t="str">
            <v>12 SECTION</v>
          </cell>
        </row>
        <row r="32">
          <cell r="X32" t="str">
            <v>PILLOW_CASE</v>
          </cell>
          <cell r="Y32" t="str">
            <v>PET CARE</v>
          </cell>
          <cell r="AE32" t="str">
            <v>HOOKS-COTTON</v>
          </cell>
          <cell r="AF32" t="str">
            <v>OMBRE</v>
          </cell>
          <cell r="AG32" t="str">
            <v>OTTOMANS</v>
          </cell>
          <cell r="AL32" t="str">
            <v>KING</v>
          </cell>
          <cell r="AO32" t="str">
            <v>3-PC BHT</v>
          </cell>
        </row>
        <row r="33">
          <cell r="X33" t="str">
            <v>PREEMIE</v>
          </cell>
          <cell r="Y33" t="str">
            <v>PET FOOD</v>
          </cell>
          <cell r="AE33" t="str">
            <v>HOOKS-FLOCK</v>
          </cell>
          <cell r="AF33" t="str">
            <v>PAISLEY</v>
          </cell>
          <cell r="AG33" t="str">
            <v>PINCH PLEAT</v>
          </cell>
          <cell r="AL33" t="str">
            <v>KING CASE</v>
          </cell>
          <cell r="AO33" t="str">
            <v>3-PC BHW</v>
          </cell>
        </row>
        <row r="34">
          <cell r="X34" t="str">
            <v>SHOES_BIG KIDS_7-12</v>
          </cell>
          <cell r="Y34" t="str">
            <v>PET TOYS</v>
          </cell>
          <cell r="AE34" t="str">
            <v>HOOKS-MICROFIBER</v>
          </cell>
          <cell r="AF34" t="str">
            <v>PATCH</v>
          </cell>
          <cell r="AG34" t="str">
            <v>PLUNGER</v>
          </cell>
          <cell r="AL34" t="str">
            <v>LARGE</v>
          </cell>
          <cell r="AO34" t="str">
            <v>6-PC BHW</v>
          </cell>
        </row>
        <row r="35">
          <cell r="X35" t="str">
            <v>SHOES_INFANT</v>
          </cell>
          <cell r="Y35" t="str">
            <v>PET TREATS</v>
          </cell>
          <cell r="AE35" t="str">
            <v>HOOKS-PEVA</v>
          </cell>
          <cell r="AF35" t="str">
            <v>PLAID</v>
          </cell>
          <cell r="AG35" t="str">
            <v>POLE CADDY</v>
          </cell>
          <cell r="AL35" t="str">
            <v>LID</v>
          </cell>
        </row>
        <row r="36">
          <cell r="X36" t="str">
            <v>SHOES_LITTLE KIDS_4-7</v>
          </cell>
          <cell r="Y36" t="str">
            <v>PILLOWS</v>
          </cell>
          <cell r="AE36" t="str">
            <v>HOOKS-POLY</v>
          </cell>
          <cell r="AF36" t="str">
            <v>PRINT</v>
          </cell>
          <cell r="AG36" t="str">
            <v>POLES</v>
          </cell>
          <cell r="AL36" t="str">
            <v>MEDIUM</v>
          </cell>
        </row>
        <row r="37">
          <cell r="X37" t="str">
            <v>SHOES_MEN</v>
          </cell>
          <cell r="Y37" t="str">
            <v>READING GLASSES</v>
          </cell>
          <cell r="AE37" t="str">
            <v>HOOKS-POLY COTTON</v>
          </cell>
          <cell r="AF37" t="str">
            <v>SCROLL</v>
          </cell>
          <cell r="AG37" t="str">
            <v>RESERVES</v>
          </cell>
          <cell r="AL37" t="str">
            <v>OBLONG</v>
          </cell>
        </row>
        <row r="38">
          <cell r="X38" t="str">
            <v>SHOES_TODDLER_9MO-4</v>
          </cell>
          <cell r="Y38" t="str">
            <v>REUSABLE TOTES</v>
          </cell>
          <cell r="AE38" t="str">
            <v>HOOKS-SATIN</v>
          </cell>
          <cell r="AF38" t="str">
            <v>SCULPTED</v>
          </cell>
          <cell r="AG38" t="str">
            <v>ROD POCKET</v>
          </cell>
          <cell r="AL38" t="str">
            <v>OD-17X17</v>
          </cell>
        </row>
        <row r="39">
          <cell r="X39" t="str">
            <v>SHOES_WOMEN</v>
          </cell>
          <cell r="Y39" t="str">
            <v>SHOE CARE</v>
          </cell>
          <cell r="AE39" t="str">
            <v>JACQUARD</v>
          </cell>
          <cell r="AF39" t="str">
            <v>SHELLS</v>
          </cell>
          <cell r="AG39" t="str">
            <v>ROLLED</v>
          </cell>
          <cell r="AL39" t="str">
            <v>OD-18X18</v>
          </cell>
        </row>
        <row r="40">
          <cell r="X40" t="str">
            <v>TODDLER</v>
          </cell>
          <cell r="Y40" t="str">
            <v>SOCKS</v>
          </cell>
          <cell r="AE40" t="str">
            <v>JUTE</v>
          </cell>
          <cell r="AF40" t="str">
            <v>SKIN</v>
          </cell>
          <cell r="AG40" t="str">
            <v>SCALE</v>
          </cell>
          <cell r="AL40" t="str">
            <v>OD-OBLONG</v>
          </cell>
        </row>
        <row r="41">
          <cell r="X41" t="str">
            <v>WOM_MISS_COAT</v>
          </cell>
          <cell r="Y41" t="str">
            <v>STAIN REMOVAL</v>
          </cell>
          <cell r="AE41" t="str">
            <v>LACE</v>
          </cell>
          <cell r="AF41" t="str">
            <v>SOLID</v>
          </cell>
          <cell r="AG41" t="str">
            <v>SHEER</v>
          </cell>
          <cell r="AL41" t="str">
            <v>OD-ROUND</v>
          </cell>
        </row>
        <row r="42">
          <cell r="X42" t="str">
            <v>WOM_PETIT_COAT</v>
          </cell>
          <cell r="Y42" t="str">
            <v>STATIONERY</v>
          </cell>
          <cell r="AE42" t="str">
            <v>LEATHER</v>
          </cell>
          <cell r="AF42" t="str">
            <v>SOLID W TRIM</v>
          </cell>
          <cell r="AG42" t="str">
            <v>SHEET</v>
          </cell>
          <cell r="AL42" t="str">
            <v>OVERSIZED</v>
          </cell>
        </row>
        <row r="43">
          <cell r="X43" t="str">
            <v>WOM_PLUS_COAT</v>
          </cell>
          <cell r="Y43" t="str">
            <v>TEAM GOODS</v>
          </cell>
          <cell r="AE43" t="str">
            <v>LINEN</v>
          </cell>
          <cell r="AF43" t="str">
            <v>SOUTHWEST</v>
          </cell>
          <cell r="AG43" t="str">
            <v>SHOWER-HEADS</v>
          </cell>
          <cell r="AL43" t="str">
            <v>OVERSIZED-OBLONG</v>
          </cell>
        </row>
        <row r="44">
          <cell r="X44" t="str">
            <v>WOM_STD_COAT</v>
          </cell>
          <cell r="Y44" t="str">
            <v>TECH AND ACCESSORIES</v>
          </cell>
          <cell r="AE44" t="str">
            <v>LUCITE</v>
          </cell>
          <cell r="AF44" t="str">
            <v>STRIPE</v>
          </cell>
          <cell r="AG44" t="str">
            <v>SHOWER-HOOKS</v>
          </cell>
          <cell r="AL44" t="str">
            <v>PILLOW-2PK</v>
          </cell>
        </row>
        <row r="45">
          <cell r="X45" t="str">
            <v>WOM_SWIMWEAR</v>
          </cell>
          <cell r="Y45" t="str">
            <v>TODDLER GIFT BAGS</v>
          </cell>
          <cell r="AE45" t="str">
            <v>MAIZE</v>
          </cell>
          <cell r="AF45" t="str">
            <v>TEAM</v>
          </cell>
          <cell r="AG45" t="str">
            <v>SHOWER-RODS</v>
          </cell>
          <cell r="AL45" t="str">
            <v>PILLOW-SINGLE</v>
          </cell>
        </row>
        <row r="46">
          <cell r="X46" t="str">
            <v>YOUNG MENS</v>
          </cell>
          <cell r="Y46" t="str">
            <v>TOYS</v>
          </cell>
          <cell r="AE46" t="str">
            <v>MARBLE</v>
          </cell>
          <cell r="AF46" t="str">
            <v>TEXTURE</v>
          </cell>
          <cell r="AG46" t="str">
            <v>SOAP DISH</v>
          </cell>
          <cell r="AL46" t="str">
            <v>QUEEN</v>
          </cell>
        </row>
        <row r="47">
          <cell r="Y47" t="str">
            <v>TRAVEL ACCESSORIES</v>
          </cell>
          <cell r="AE47" t="str">
            <v>MEMORY FOAM</v>
          </cell>
          <cell r="AF47" t="str">
            <v>TRELLIS</v>
          </cell>
          <cell r="AG47" t="str">
            <v>SPA-PILLOWS</v>
          </cell>
          <cell r="AL47" t="str">
            <v>QUEEN SET</v>
          </cell>
        </row>
        <row r="48">
          <cell r="Y48" t="str">
            <v>UMBRELLAS</v>
          </cell>
          <cell r="AE48" t="str">
            <v>MERCURY</v>
          </cell>
          <cell r="AF48" t="str">
            <v>TROPICAL</v>
          </cell>
          <cell r="AG48" t="str">
            <v>SPA-TOWER</v>
          </cell>
          <cell r="AL48" t="str">
            <v>ROUND</v>
          </cell>
        </row>
        <row r="49">
          <cell r="Y49" t="str">
            <v>WINE GLASSES</v>
          </cell>
          <cell r="AE49" t="str">
            <v>METAL</v>
          </cell>
          <cell r="AF49" t="str">
            <v>TYPOGRAPHY</v>
          </cell>
          <cell r="AG49" t="str">
            <v>STEP CANS</v>
          </cell>
          <cell r="AL49" t="str">
            <v>SEAT CUSHION</v>
          </cell>
        </row>
        <row r="50">
          <cell r="Y50" t="str">
            <v>WOMENS FRAGRANCE SINGLES</v>
          </cell>
          <cell r="AE50" t="str">
            <v>MICROFIBER</v>
          </cell>
          <cell r="AG50" t="str">
            <v>STOOLS</v>
          </cell>
          <cell r="AL50" t="str">
            <v>SETTEE</v>
          </cell>
        </row>
        <row r="51">
          <cell r="AE51" t="str">
            <v>MICROFIBER REVERSE SHERPA</v>
          </cell>
          <cell r="AG51" t="str">
            <v>TAB TOP</v>
          </cell>
          <cell r="AL51" t="str">
            <v>SHAM</v>
          </cell>
        </row>
        <row r="52">
          <cell r="AE52" t="str">
            <v>MOSAIC</v>
          </cell>
          <cell r="AG52" t="str">
            <v>TBH</v>
          </cell>
          <cell r="AL52" t="str">
            <v>SHAPE</v>
          </cell>
        </row>
        <row r="53">
          <cell r="AE53" t="str">
            <v>NATURAL</v>
          </cell>
          <cell r="AG53" t="str">
            <v>TISSUE</v>
          </cell>
          <cell r="AL53" t="str">
            <v>SINGLE</v>
          </cell>
        </row>
        <row r="54">
          <cell r="AE54" t="str">
            <v>NYLON</v>
          </cell>
          <cell r="AG54" t="str">
            <v>TOILET SEAT</v>
          </cell>
          <cell r="AL54" t="str">
            <v>SINGLE U</v>
          </cell>
        </row>
        <row r="55">
          <cell r="AE55" t="str">
            <v>ONYX</v>
          </cell>
          <cell r="AG55" t="str">
            <v>TOOTHBRUSH HOLDER</v>
          </cell>
          <cell r="AL55" t="str">
            <v>SINGLE U-2PK</v>
          </cell>
        </row>
        <row r="56">
          <cell r="AE56" t="str">
            <v>ORB</v>
          </cell>
          <cell r="AG56" t="str">
            <v>TP STAND</v>
          </cell>
          <cell r="AL56" t="str">
            <v>SMALL</v>
          </cell>
        </row>
        <row r="57">
          <cell r="AE57" t="str">
            <v>PAPER ROPE</v>
          </cell>
          <cell r="AG57" t="str">
            <v>TRAY</v>
          </cell>
          <cell r="AL57" t="str">
            <v>STALL</v>
          </cell>
        </row>
        <row r="58">
          <cell r="AE58" t="str">
            <v>PEVA</v>
          </cell>
          <cell r="AG58" t="str">
            <v>TUMBLERS</v>
          </cell>
          <cell r="AL58" t="str">
            <v>STANDARD</v>
          </cell>
        </row>
        <row r="59">
          <cell r="AE59" t="str">
            <v>PLASTIC</v>
          </cell>
          <cell r="AG59" t="str">
            <v>VALANCE</v>
          </cell>
          <cell r="AL59" t="str">
            <v>STANDARD CASE</v>
          </cell>
        </row>
        <row r="60">
          <cell r="AE60" t="str">
            <v>PLUSH</v>
          </cell>
          <cell r="AG60" t="str">
            <v>WASH</v>
          </cell>
          <cell r="AL60" t="str">
            <v>TWIN</v>
          </cell>
        </row>
        <row r="61">
          <cell r="AE61" t="str">
            <v>PLUSH REVERSE FX FUR</v>
          </cell>
          <cell r="AG61" t="str">
            <v>WASTE BASKET</v>
          </cell>
          <cell r="AL61" t="str">
            <v>TWIN SET</v>
          </cell>
        </row>
        <row r="62">
          <cell r="AE62" t="str">
            <v>PLUSH REVERSE SHERPA</v>
          </cell>
          <cell r="AG62" t="str">
            <v>WRAPS</v>
          </cell>
          <cell r="AL62" t="str">
            <v>TWIN XL</v>
          </cell>
        </row>
        <row r="63">
          <cell r="AE63" t="str">
            <v>POLY</v>
          </cell>
          <cell r="AL63" t="str">
            <v>TWIN XL SET</v>
          </cell>
        </row>
        <row r="64">
          <cell r="AE64" t="str">
            <v>POLY COTTON</v>
          </cell>
          <cell r="AL64" t="str">
            <v>VALANCE</v>
          </cell>
        </row>
        <row r="65">
          <cell r="AE65" t="str">
            <v>POLYFILL</v>
          </cell>
          <cell r="AL65" t="str">
            <v>XLARGE</v>
          </cell>
        </row>
        <row r="66">
          <cell r="AE66" t="str">
            <v>PREMIUM</v>
          </cell>
          <cell r="AL66" t="str">
            <v>XSMALL</v>
          </cell>
        </row>
        <row r="67">
          <cell r="AE67" t="str">
            <v>QUILTED</v>
          </cell>
        </row>
        <row r="68">
          <cell r="AE68" t="str">
            <v>RESIN</v>
          </cell>
        </row>
        <row r="69">
          <cell r="AE69" t="str">
            <v>RUBBER</v>
          </cell>
        </row>
        <row r="70">
          <cell r="AE70" t="str">
            <v>SATIN</v>
          </cell>
        </row>
        <row r="71">
          <cell r="AE71" t="str">
            <v>SATIN NICKEL</v>
          </cell>
        </row>
        <row r="72">
          <cell r="AE72" t="str">
            <v>SEAGRASS</v>
          </cell>
        </row>
        <row r="73">
          <cell r="AE73" t="str">
            <v>SHEER</v>
          </cell>
        </row>
        <row r="74">
          <cell r="AE74" t="str">
            <v>SHERPA</v>
          </cell>
        </row>
        <row r="75">
          <cell r="AE75" t="str">
            <v>SHRINK YARN</v>
          </cell>
        </row>
        <row r="76">
          <cell r="AE76" t="str">
            <v>SOLUTION</v>
          </cell>
        </row>
        <row r="77">
          <cell r="AE77" t="str">
            <v>STAINLESS STEEL</v>
          </cell>
        </row>
        <row r="78">
          <cell r="AE78" t="str">
            <v>STRAW</v>
          </cell>
        </row>
        <row r="79">
          <cell r="AE79" t="str">
            <v>SUEDE</v>
          </cell>
        </row>
        <row r="80">
          <cell r="AE80" t="str">
            <v>SYNTHETIC</v>
          </cell>
        </row>
        <row r="81">
          <cell r="AE81" t="str">
            <v>VELVET</v>
          </cell>
        </row>
        <row r="82">
          <cell r="AE82" t="str">
            <v>VINYL</v>
          </cell>
        </row>
        <row r="83">
          <cell r="AE83" t="str">
            <v>WOVEN</v>
          </cell>
        </row>
      </sheetData>
      <sheetData sheetId="11">
        <row r="2">
          <cell r="A2" t="str">
            <v>CY</v>
          </cell>
          <cell r="B2" t="str">
            <v>USNYC</v>
          </cell>
          <cell r="C2" t="str">
            <v>CHINA DALIAN - CNDLC</v>
          </cell>
          <cell r="E2" t="str">
            <v>Letter of Credit</v>
          </cell>
        </row>
        <row r="3">
          <cell r="A3" t="str">
            <v>CFS</v>
          </cell>
          <cell r="B3" t="str">
            <v>USLAX</v>
          </cell>
          <cell r="C3" t="str">
            <v>CHINA FUZHOU - CNFOC</v>
          </cell>
          <cell r="E3" t="str">
            <v>Open Account</v>
          </cell>
        </row>
        <row r="4">
          <cell r="C4" t="str">
            <v>CHINA HONG KONG - HKHKG</v>
          </cell>
        </row>
        <row r="5">
          <cell r="C5" t="str">
            <v>CHINA NINGBO - CNNGB</v>
          </cell>
        </row>
        <row r="6">
          <cell r="C6" t="str">
            <v>CHINA QINGDAO - CNTAO</v>
          </cell>
        </row>
        <row r="7">
          <cell r="C7" t="str">
            <v>CHINA SHANGHAI - CNSHA</v>
          </cell>
        </row>
        <row r="8">
          <cell r="C8" t="str">
            <v>CHINA SHENZHEN - CNSZX</v>
          </cell>
        </row>
        <row r="9">
          <cell r="C9" t="str">
            <v>CHINA TIANJIN / XINGANG - CNTSN</v>
          </cell>
        </row>
        <row r="10">
          <cell r="C10" t="str">
            <v>CHINA XIAMEN - CNXMN</v>
          </cell>
        </row>
        <row r="11">
          <cell r="C11" t="str">
            <v>CHINA YANTIAN - CNYTN</v>
          </cell>
        </row>
        <row r="12">
          <cell r="C12" t="str">
            <v>CHINA NANJING - CNNKG</v>
          </cell>
        </row>
        <row r="13">
          <cell r="C13" t="str">
            <v>DOMINICAN REPUBLIC RIO HAINA - DOHAI</v>
          </cell>
        </row>
        <row r="14">
          <cell r="C14" t="str">
            <v>INDIA MUMBAI / NAVA SHEVA - INBOM</v>
          </cell>
        </row>
        <row r="15">
          <cell r="C15" t="str">
            <v>INDIA CHENNAI - INMAA</v>
          </cell>
        </row>
        <row r="16">
          <cell r="C16" t="str">
            <v>INDONESIA JAKARTA - IDOJA</v>
          </cell>
        </row>
        <row r="17">
          <cell r="C17" t="str">
            <v>INDONESIA SURABAYA - IDSUB</v>
          </cell>
        </row>
        <row r="18">
          <cell r="C18" t="str">
            <v>INDONESIA SEMERANG - IDTES</v>
          </cell>
        </row>
        <row r="19">
          <cell r="C19" t="str">
            <v>ITALY GENOA - ITGOA</v>
          </cell>
        </row>
        <row r="20">
          <cell r="C20" t="str">
            <v>ITALY NAPOLI - ITNAP</v>
          </cell>
        </row>
        <row r="21">
          <cell r="C21" t="str">
            <v>JAPAN NAGOYA - JPNGO</v>
          </cell>
        </row>
        <row r="22">
          <cell r="C22" t="str">
            <v>KOREA BUSAN - KRPUS</v>
          </cell>
        </row>
        <row r="23">
          <cell r="C23" t="str">
            <v>PAKISTAN KARACHI / PT QASIM - PKKHI</v>
          </cell>
        </row>
        <row r="24">
          <cell r="C24" t="str">
            <v>PHILIPPINES CEBU - PHCEB</v>
          </cell>
        </row>
        <row r="25">
          <cell r="C25" t="str">
            <v>PHILIPPINES MANILA - PHMNL</v>
          </cell>
        </row>
        <row r="26">
          <cell r="C26" t="str">
            <v>PORTUGAL LEIXOES - PTLEI</v>
          </cell>
        </row>
        <row r="27">
          <cell r="C27" t="str">
            <v>SINGAPORE - SGSIN</v>
          </cell>
        </row>
        <row r="28">
          <cell r="C28" t="str">
            <v>SPAIN BARCELONA / VALENCIA - ESBCN</v>
          </cell>
        </row>
        <row r="29">
          <cell r="C29" t="str">
            <v>TURKEY ISTANBUL - TRIST</v>
          </cell>
        </row>
        <row r="30">
          <cell r="C30" t="str">
            <v>TURKEY MERSIN - TRMER</v>
          </cell>
        </row>
        <row r="31">
          <cell r="C31" t="str">
            <v>TAIWAN KAOHSIUNG - TWKHH</v>
          </cell>
        </row>
        <row r="32">
          <cell r="C32" t="str">
            <v>TAIWAN KEELUNG / TAOYUNG - TWKEL</v>
          </cell>
        </row>
        <row r="33">
          <cell r="C33" t="str">
            <v>TAIWAN TAICHUNG - TWTXG</v>
          </cell>
        </row>
        <row r="34">
          <cell r="C34" t="str">
            <v>THAILAND BANGKOK - THBKK</v>
          </cell>
        </row>
        <row r="35">
          <cell r="C35" t="str">
            <v>THAILAND LAEM CHABANG - THLCH</v>
          </cell>
        </row>
        <row r="36">
          <cell r="C36" t="str">
            <v>UNITED KINGDOM FELIXTOWE - GBFXT</v>
          </cell>
        </row>
        <row r="37">
          <cell r="C37" t="str">
            <v>UNITED KINGDOM LIVERPOOL - GBLIV</v>
          </cell>
        </row>
        <row r="38">
          <cell r="C38" t="str">
            <v>VIETNAM TAN CANG / CAI MEP - VNTCG</v>
          </cell>
        </row>
        <row r="39">
          <cell r="C39" t="str">
            <v>VIETNAM HAIPHONG - VNHPH</v>
          </cell>
        </row>
        <row r="40">
          <cell r="C40" t="str">
            <v>VIETNAM HO CHI MINH - VNSGN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</sheetNames>
    <sheetDataSet>
      <sheetData sheetId="0" refreshError="1"/>
      <sheetData sheetId="1"/>
      <sheetData sheetId="2" refreshError="1"/>
      <sheetData sheetId="3">
        <row r="4">
          <cell r="A4" t="str">
            <v>Supplier</v>
          </cell>
        </row>
        <row r="5">
          <cell r="A5" t="str">
            <v>Supplier</v>
          </cell>
        </row>
        <row r="6">
          <cell r="A6" t="str">
            <v>Allstate Floral</v>
          </cell>
        </row>
        <row r="7">
          <cell r="A7" t="str">
            <v>Allure</v>
          </cell>
        </row>
        <row r="8">
          <cell r="A8" t="str">
            <v>Alok</v>
          </cell>
        </row>
        <row r="9">
          <cell r="A9" t="str">
            <v>Alpha</v>
          </cell>
        </row>
        <row r="10">
          <cell r="A10" t="str">
            <v>Aman Imports</v>
          </cell>
        </row>
        <row r="11">
          <cell r="A11" t="str">
            <v>AMERICAN DAWN</v>
          </cell>
        </row>
        <row r="12">
          <cell r="A12" t="str">
            <v>American Textiles</v>
          </cell>
        </row>
        <row r="13">
          <cell r="A13" t="str">
            <v>Anchor Home Textiles</v>
          </cell>
        </row>
        <row r="14">
          <cell r="A14" t="str">
            <v>ASD Living</v>
          </cell>
        </row>
        <row r="15">
          <cell r="A15" t="str">
            <v>Avanti</v>
          </cell>
        </row>
        <row r="16">
          <cell r="A16" t="str">
            <v>Bardwil</v>
          </cell>
        </row>
        <row r="17">
          <cell r="A17" t="str">
            <v xml:space="preserve">Beatrice </v>
          </cell>
        </row>
        <row r="18">
          <cell r="A18" t="str">
            <v>Benson Mills</v>
          </cell>
        </row>
        <row r="19">
          <cell r="A19" t="str">
            <v>Blonder Home</v>
          </cell>
        </row>
        <row r="20">
          <cell r="A20" t="str">
            <v>Boston Warehouse</v>
          </cell>
        </row>
        <row r="21">
          <cell r="A21" t="str">
            <v>Brentwood Orignals</v>
          </cell>
        </row>
        <row r="22">
          <cell r="A22" t="str">
            <v>Chesapeake Rugs</v>
          </cell>
        </row>
        <row r="23">
          <cell r="A23" t="str">
            <v>Conker Trading</v>
          </cell>
        </row>
        <row r="24">
          <cell r="A24" t="str">
            <v>Counter Art</v>
          </cell>
        </row>
        <row r="25">
          <cell r="A25" t="str">
            <v>Creative Bath</v>
          </cell>
        </row>
        <row r="26">
          <cell r="A26" t="str">
            <v>Croscill</v>
          </cell>
        </row>
        <row r="27">
          <cell r="A27" t="str">
            <v>CSS Marketing</v>
          </cell>
        </row>
        <row r="28">
          <cell r="A28" t="str">
            <v>Dalyn Rugs</v>
          </cell>
        </row>
        <row r="29">
          <cell r="A29" t="str">
            <v>Devgiri Exports</v>
          </cell>
        </row>
        <row r="30">
          <cell r="A30" t="str">
            <v>DII</v>
          </cell>
        </row>
        <row r="31">
          <cell r="A31" t="str">
            <v>Direct Home Textiles</v>
          </cell>
        </row>
        <row r="32">
          <cell r="A32" t="str">
            <v>Domay</v>
          </cell>
        </row>
        <row r="33">
          <cell r="A33" t="str">
            <v>Ellison First Asia</v>
          </cell>
        </row>
        <row r="34">
          <cell r="A34" t="str">
            <v>Elrene</v>
          </cell>
        </row>
        <row r="35">
          <cell r="A35" t="str">
            <v>ER Carpenter</v>
          </cell>
        </row>
        <row r="36">
          <cell r="A36" t="str">
            <v>Evergreen</v>
          </cell>
        </row>
        <row r="37">
          <cell r="A37" t="str">
            <v>Fallani &amp; Cohn</v>
          </cell>
        </row>
        <row r="38">
          <cell r="A38" t="str">
            <v>Feizy Rugs</v>
          </cell>
        </row>
        <row r="39">
          <cell r="A39" t="str">
            <v>Foreston Trends</v>
          </cell>
        </row>
        <row r="40">
          <cell r="A40" t="str">
            <v>Ginsey</v>
          </cell>
        </row>
        <row r="41">
          <cell r="A41" t="str">
            <v>Global Eagle</v>
          </cell>
        </row>
        <row r="42">
          <cell r="A42" t="str">
            <v>Harman</v>
          </cell>
        </row>
        <row r="43">
          <cell r="A43" t="str">
            <v>Hollander</v>
          </cell>
        </row>
        <row r="44">
          <cell r="A44" t="str">
            <v>Home Dynamix</v>
          </cell>
        </row>
        <row r="45">
          <cell r="A45" t="str">
            <v>India Connection</v>
          </cell>
        </row>
        <row r="46">
          <cell r="A46" t="str">
            <v>India Ink</v>
          </cell>
        </row>
        <row r="47">
          <cell r="A47" t="str">
            <v>Ivy Hill Home</v>
          </cell>
        </row>
        <row r="48">
          <cell r="A48" t="str">
            <v>Jabara</v>
          </cell>
        </row>
        <row r="49">
          <cell r="A49" t="str">
            <v>JLA Home</v>
          </cell>
        </row>
        <row r="50">
          <cell r="A50" t="str">
            <v>John Ritzenthaler Co</v>
          </cell>
        </row>
        <row r="51">
          <cell r="A51" t="str">
            <v>KAS Rugs</v>
          </cell>
        </row>
        <row r="52">
          <cell r="A52" t="str">
            <v>Kassatex Towels</v>
          </cell>
        </row>
        <row r="53">
          <cell r="A53" t="str">
            <v>Kay Dee Designs</v>
          </cell>
        </row>
        <row r="54">
          <cell r="A54" t="str">
            <v>Kemp &amp; Beatly</v>
          </cell>
        </row>
        <row r="55">
          <cell r="A55" t="str">
            <v>Kennedy</v>
          </cell>
        </row>
        <row r="56">
          <cell r="A56" t="str">
            <v>Kenney Mfgr</v>
          </cell>
        </row>
        <row r="57">
          <cell r="A57" t="str">
            <v>Lamont Limited</v>
          </cell>
        </row>
        <row r="58">
          <cell r="A58" t="str">
            <v>Leila's Linens</v>
          </cell>
        </row>
        <row r="59">
          <cell r="A59" t="str">
            <v>Lintex Linens</v>
          </cell>
        </row>
        <row r="60">
          <cell r="A60" t="str">
            <v>Louisville Bedding</v>
          </cell>
        </row>
        <row r="61">
          <cell r="A61" t="str">
            <v>Mahogany (RA Home Inc)</v>
          </cell>
        </row>
        <row r="62">
          <cell r="A62" t="str">
            <v>Manual Woodworkers</v>
          </cell>
        </row>
        <row r="63">
          <cell r="A63" t="str">
            <v>MOD Lifestyles</v>
          </cell>
        </row>
        <row r="64">
          <cell r="A64" t="str">
            <v>Mohawk</v>
          </cell>
        </row>
        <row r="65">
          <cell r="A65" t="str">
            <v>M-Style</v>
          </cell>
        </row>
        <row r="66">
          <cell r="A66" t="str">
            <v>Murval</v>
          </cell>
        </row>
        <row r="67">
          <cell r="A67" t="str">
            <v>MVP/Stein Mart Imports</v>
          </cell>
        </row>
        <row r="68">
          <cell r="A68" t="str">
            <v>Nap</v>
          </cell>
        </row>
        <row r="69">
          <cell r="A69" t="str">
            <v>Newport Layton</v>
          </cell>
        </row>
        <row r="70">
          <cell r="A70" t="str">
            <v>Nourison</v>
          </cell>
        </row>
        <row r="71">
          <cell r="A71" t="str">
            <v>Ovation Ind</v>
          </cell>
        </row>
        <row r="72">
          <cell r="A72" t="str">
            <v>Pacific Merchants</v>
          </cell>
        </row>
        <row r="73">
          <cell r="A73" t="str">
            <v>Park B. Smith</v>
          </cell>
        </row>
        <row r="74">
          <cell r="A74" t="str">
            <v>Peking Hanidcrafts</v>
          </cell>
        </row>
        <row r="75">
          <cell r="A75" t="str">
            <v>Planet Home</v>
          </cell>
        </row>
        <row r="76">
          <cell r="A76" t="str">
            <v>Rasa Home</v>
          </cell>
        </row>
        <row r="77">
          <cell r="A77" t="str">
            <v>Regence Home</v>
          </cell>
        </row>
        <row r="78">
          <cell r="A78" t="str">
            <v>Revere Mills</v>
          </cell>
        </row>
        <row r="79">
          <cell r="A79" t="str">
            <v>Rose Tree</v>
          </cell>
        </row>
        <row r="80">
          <cell r="A80" t="str">
            <v>S2 Resources</v>
          </cell>
        </row>
        <row r="81">
          <cell r="A81" t="str">
            <v>Sam Hedaya/HomeWear</v>
          </cell>
        </row>
        <row r="82">
          <cell r="A82" t="str">
            <v>Saparna</v>
          </cell>
        </row>
        <row r="83">
          <cell r="A83" t="str">
            <v>Saturday Knight</v>
          </cell>
        </row>
        <row r="84">
          <cell r="A84" t="str">
            <v>Scent-sation</v>
          </cell>
        </row>
        <row r="85">
          <cell r="A85" t="str">
            <v>Sherry Kline/Pacific Coast</v>
          </cell>
        </row>
        <row r="86">
          <cell r="A86" t="str">
            <v>Sleep Studio</v>
          </cell>
        </row>
        <row r="87">
          <cell r="A87" t="str">
            <v>SNA Textiles</v>
          </cell>
        </row>
        <row r="88">
          <cell r="A88" t="str">
            <v>Sunham</v>
          </cell>
        </row>
        <row r="89">
          <cell r="A89" t="str">
            <v>Suntex</v>
          </cell>
        </row>
        <row r="90">
          <cell r="A90" t="str">
            <v>Taymor</v>
          </cell>
        </row>
        <row r="91">
          <cell r="A91" t="str">
            <v>Thro</v>
          </cell>
        </row>
        <row r="92">
          <cell r="A92" t="str">
            <v>Town &amp; Country</v>
          </cell>
        </row>
        <row r="93">
          <cell r="A93" t="str">
            <v>Tradewinds Imports</v>
          </cell>
        </row>
        <row r="94">
          <cell r="A94" t="str">
            <v>Trendex</v>
          </cell>
        </row>
        <row r="95">
          <cell r="A95" t="str">
            <v>Tripar</v>
          </cell>
        </row>
        <row r="96">
          <cell r="A96" t="str">
            <v>Vantage</v>
          </cell>
        </row>
        <row r="97">
          <cell r="A97" t="str">
            <v>Venus</v>
          </cell>
        </row>
        <row r="98">
          <cell r="A98" t="str">
            <v>Warehouse 104/Coynes</v>
          </cell>
        </row>
        <row r="99">
          <cell r="A99" t="str">
            <v>Welcome Ind</v>
          </cell>
        </row>
        <row r="100">
          <cell r="A100" t="str">
            <v>West Point Stevens</v>
          </cell>
        </row>
        <row r="101">
          <cell r="A101" t="str">
            <v>Westgate</v>
          </cell>
        </row>
        <row r="399">
          <cell r="A399" t="str">
            <v>supplier</v>
          </cell>
        </row>
        <row r="400">
          <cell r="A400" t="str">
            <v>x</v>
          </cell>
        </row>
      </sheetData>
      <sheetData sheetId="4">
        <row r="3">
          <cell r="B3" t="str">
            <v>NO</v>
          </cell>
          <cell r="G3" t="str">
            <v>VIEW TICKET TYPES</v>
          </cell>
        </row>
        <row r="4">
          <cell r="B4" t="str">
            <v>HD</v>
          </cell>
          <cell r="G4" t="str">
            <v>HD-HOME DÉCOR</v>
          </cell>
        </row>
        <row r="5">
          <cell r="B5" t="str">
            <v>HT</v>
          </cell>
          <cell r="G5" t="str">
            <v>HT-HANG TAG</v>
          </cell>
        </row>
        <row r="6">
          <cell r="B6" t="str">
            <v>HU</v>
          </cell>
          <cell r="G6" t="str">
            <v>HU-HOME USE UPC</v>
          </cell>
        </row>
        <row r="7">
          <cell r="B7" t="str">
            <v>LB</v>
          </cell>
          <cell r="G7" t="str">
            <v>LB-LABEL</v>
          </cell>
        </row>
        <row r="8">
          <cell r="B8" t="str">
            <v>ML</v>
          </cell>
          <cell r="G8" t="str">
            <v>ML-MINI LABEL</v>
          </cell>
        </row>
        <row r="9">
          <cell r="B9" t="str">
            <v>MT</v>
          </cell>
          <cell r="G9" t="str">
            <v>MT-MINI TAG</v>
          </cell>
        </row>
        <row r="10">
          <cell r="G10" t="str">
            <v>NR- NOT REQUIRED</v>
          </cell>
        </row>
        <row r="27">
          <cell r="B27" t="str">
            <v>x</v>
          </cell>
          <cell r="G27" t="str">
            <v>x</v>
          </cell>
        </row>
      </sheetData>
      <sheetData sheetId="5">
        <row r="3">
          <cell r="B3">
            <v>479</v>
          </cell>
          <cell r="G3" t="str">
            <v xml:space="preserve"> VIEW HANGERS</v>
          </cell>
        </row>
        <row r="4">
          <cell r="B4">
            <v>484</v>
          </cell>
          <cell r="G4" t="str">
            <v>3329 17"COAT</v>
          </cell>
        </row>
        <row r="5">
          <cell r="B5">
            <v>485</v>
          </cell>
          <cell r="G5" t="str">
            <v>3329 19"COAT</v>
          </cell>
        </row>
        <row r="6">
          <cell r="B6">
            <v>498</v>
          </cell>
          <cell r="G6" t="str">
            <v>3T- 3 tiered -Bali</v>
          </cell>
        </row>
        <row r="7">
          <cell r="B7">
            <v>584</v>
          </cell>
          <cell r="G7" t="str">
            <v>479 BIG N TALL TOP</v>
          </cell>
        </row>
        <row r="8">
          <cell r="B8">
            <v>951</v>
          </cell>
          <cell r="G8" t="str">
            <v>484 ADULT TOP/DRESS</v>
          </cell>
        </row>
        <row r="9">
          <cell r="B9">
            <v>959</v>
          </cell>
          <cell r="G9" t="str">
            <v>484/6012 COMBO</v>
          </cell>
        </row>
        <row r="10">
          <cell r="B10">
            <v>3329</v>
          </cell>
          <cell r="G10" t="str">
            <v>485 CHILD TOP/DRESS</v>
          </cell>
        </row>
        <row r="11">
          <cell r="B11">
            <v>6008</v>
          </cell>
          <cell r="G11" t="str">
            <v>485/1100 CHILDREN</v>
          </cell>
        </row>
        <row r="12">
          <cell r="B12">
            <v>6010</v>
          </cell>
          <cell r="G12" t="str">
            <v>498 INFANT TOP/DRESS</v>
          </cell>
        </row>
        <row r="13">
          <cell r="B13">
            <v>6012</v>
          </cell>
          <cell r="G13" t="str">
            <v>498/1004 INFANT COMBO</v>
          </cell>
        </row>
        <row r="14">
          <cell r="B14">
            <v>6014</v>
          </cell>
          <cell r="G14" t="str">
            <v>498/1100 TODDLER</v>
          </cell>
        </row>
        <row r="15">
          <cell r="B15" t="str">
            <v>3 tier</v>
          </cell>
          <cell r="G15" t="str">
            <v>584 SWEATER</v>
          </cell>
        </row>
        <row r="16">
          <cell r="B16" t="str">
            <v>484/6012</v>
          </cell>
          <cell r="G16" t="str">
            <v>6008 INFANT BOTT</v>
          </cell>
        </row>
        <row r="17">
          <cell r="B17" t="str">
            <v>485/1100</v>
          </cell>
          <cell r="G17" t="str">
            <v>6010 CHILD BOTT</v>
          </cell>
        </row>
        <row r="18">
          <cell r="B18" t="str">
            <v>498/1004</v>
          </cell>
          <cell r="G18" t="str">
            <v>6012 ADULT BOTT</v>
          </cell>
        </row>
        <row r="19">
          <cell r="B19" t="str">
            <v>498/1100</v>
          </cell>
          <cell r="G19" t="str">
            <v>6014 BIG N TALL BOTT</v>
          </cell>
        </row>
        <row r="20">
          <cell r="B20" t="str">
            <v>GS 19</v>
          </cell>
          <cell r="G20" t="str">
            <v>951 INFANT 1 HANGER SET</v>
          </cell>
        </row>
        <row r="21">
          <cell r="B21" t="str">
            <v>J</v>
          </cell>
          <cell r="G21" t="str">
            <v>959 TODDLER 1 HANGER SET</v>
          </cell>
        </row>
        <row r="22">
          <cell r="B22" t="str">
            <v>NO</v>
          </cell>
          <cell r="G22" t="str">
            <v>GS19 BRA/PANTY</v>
          </cell>
        </row>
        <row r="23">
          <cell r="B23" t="str">
            <v>PLSTC SUIT</v>
          </cell>
          <cell r="G23" t="str">
            <v>J HANGERS-Thermals</v>
          </cell>
        </row>
        <row r="24">
          <cell r="B24" t="str">
            <v>VP 277</v>
          </cell>
          <cell r="G24" t="str">
            <v>NO</v>
          </cell>
        </row>
        <row r="25">
          <cell r="B25">
            <v>999</v>
          </cell>
          <cell r="G25" t="str">
            <v>PLASTIC SUIT</v>
          </cell>
        </row>
        <row r="26">
          <cell r="G26" t="str">
            <v>VP277 ADULT PADDED TOP</v>
          </cell>
        </row>
        <row r="27">
          <cell r="G27" t="str">
            <v>999 VENDOR SPECIALTY</v>
          </cell>
        </row>
        <row r="42">
          <cell r="B42" t="str">
            <v>X</v>
          </cell>
          <cell r="G42" t="str">
            <v>x</v>
          </cell>
        </row>
      </sheetData>
      <sheetData sheetId="6">
        <row r="3">
          <cell r="B3" t="str">
            <v>ADVERTISED</v>
          </cell>
        </row>
        <row r="4">
          <cell r="B4" t="str">
            <v>FABULOUS FIND</v>
          </cell>
        </row>
        <row r="5">
          <cell r="B5" t="str">
            <v>20% CHARGEBACK IF NOT SHIPPED COMPLETE WITHIN SHIP WINDOW.</v>
          </cell>
        </row>
        <row r="6">
          <cell r="B6" t="str">
            <v>ANIMAL</v>
          </cell>
        </row>
        <row r="7">
          <cell r="B7" t="str">
            <v>BLACK/WHITE/RED</v>
          </cell>
        </row>
        <row r="8">
          <cell r="B8" t="str">
            <v>BOUTIQUE ESSENTIAL LABELS</v>
          </cell>
        </row>
        <row r="9">
          <cell r="B9" t="str">
            <v>DO NOT EDI BULK</v>
          </cell>
        </row>
        <row r="10">
          <cell r="B10" t="str">
            <v>DO NOT PACK TO STORE BKDWNS</v>
          </cell>
        </row>
        <row r="11">
          <cell r="B11" t="str">
            <v>FABULOUS FIND</v>
          </cell>
        </row>
        <row r="12">
          <cell r="B12" t="str">
            <v>FLAT PACK</v>
          </cell>
        </row>
        <row r="13">
          <cell r="B13" t="str">
            <v>GOLD</v>
          </cell>
        </row>
        <row r="14">
          <cell r="B14" t="str">
            <v>HANDBAGS MUST BE STUFFED</v>
          </cell>
        </row>
        <row r="15">
          <cell r="B15" t="str">
            <v>HOLD OFF FLOOR</v>
          </cell>
        </row>
        <row r="16">
          <cell r="B16" t="str">
            <v>MUST BE 18"  PLUS 3" EXTENDOR</v>
          </cell>
        </row>
        <row r="17">
          <cell r="B17" t="str">
            <v>MUST BE ON HANGERS</v>
          </cell>
        </row>
        <row r="18">
          <cell r="B18" t="str">
            <v>MUST BE PRETICKETED</v>
          </cell>
        </row>
        <row r="19">
          <cell r="B19" t="str">
            <v>MUST COME IN AN INDIV APPROV BOX</v>
          </cell>
        </row>
        <row r="20">
          <cell r="B20" t="str">
            <v>MUST HAVE ALAN FLUSSER LABELING</v>
          </cell>
        </row>
        <row r="21">
          <cell r="B21" t="str">
            <v>NEW STORE</v>
          </cell>
        </row>
        <row r="22">
          <cell r="B22" t="str">
            <v>PEARL</v>
          </cell>
        </row>
        <row r="23">
          <cell r="B23" t="str">
            <v>PECK N PECK LABEL</v>
          </cell>
        </row>
        <row r="24">
          <cell r="B24" t="str">
            <v>PENDING APPROVAL OF TOP SAMPLE</v>
          </cell>
        </row>
        <row r="25">
          <cell r="B25" t="str">
            <v>RUSH</v>
          </cell>
        </row>
        <row r="26">
          <cell r="B26" t="str">
            <v>SEASONAL COLOR</v>
          </cell>
        </row>
        <row r="27">
          <cell r="B27" t="str">
            <v>SILVER</v>
          </cell>
        </row>
        <row r="28">
          <cell r="B28" t="str">
            <v>SPECIAL ORDER FOR:</v>
          </cell>
        </row>
        <row r="29">
          <cell r="B29" t="str">
            <v>STUFF WITH PAPER</v>
          </cell>
        </row>
        <row r="30">
          <cell r="B30" t="str">
            <v>TOC</v>
          </cell>
        </row>
        <row r="31">
          <cell r="B31" t="str">
            <v>TOWER</v>
          </cell>
        </row>
        <row r="32">
          <cell r="B32" t="str">
            <v>UNNEST LUGGAGE</v>
          </cell>
        </row>
        <row r="33">
          <cell r="B33" t="str">
            <v>ALL NECKS MUST BE 18" PLUS 3" EXTENDER</v>
          </cell>
        </row>
        <row r="34">
          <cell r="B34" t="str">
            <v>SEED HANGERS</v>
          </cell>
        </row>
        <row r="35">
          <cell r="B35" t="str">
            <v>DIFF TYPE  1</v>
          </cell>
        </row>
        <row r="36">
          <cell r="B36" t="str">
            <v>DIFF TYPE  2</v>
          </cell>
        </row>
        <row r="37">
          <cell r="B37" t="str">
            <v>DIFF TYPE  3</v>
          </cell>
        </row>
        <row r="38">
          <cell r="B38" t="str">
            <v>DIFF TYPE  4</v>
          </cell>
        </row>
        <row r="39">
          <cell r="B39" t="str">
            <v>x</v>
          </cell>
        </row>
        <row r="40">
          <cell r="B40" t="str">
            <v>x</v>
          </cell>
        </row>
        <row r="41">
          <cell r="B41" t="str">
            <v>x</v>
          </cell>
        </row>
        <row r="42">
          <cell r="B42" t="str">
            <v>x</v>
          </cell>
        </row>
        <row r="43">
          <cell r="B43" t="str">
            <v>x</v>
          </cell>
        </row>
        <row r="44">
          <cell r="B44" t="str">
            <v>x</v>
          </cell>
        </row>
        <row r="45">
          <cell r="B45" t="str">
            <v>X</v>
          </cell>
        </row>
        <row r="46">
          <cell r="B46" t="str">
            <v>X</v>
          </cell>
        </row>
        <row r="47">
          <cell r="B47" t="str">
            <v>X</v>
          </cell>
        </row>
        <row r="48">
          <cell r="B48" t="str">
            <v>X</v>
          </cell>
        </row>
        <row r="49">
          <cell r="B49" t="str">
            <v>X</v>
          </cell>
        </row>
        <row r="50">
          <cell r="B50" t="str">
            <v>X</v>
          </cell>
        </row>
        <row r="51">
          <cell r="B51" t="str">
            <v>X</v>
          </cell>
        </row>
        <row r="52">
          <cell r="B52" t="str">
            <v>X</v>
          </cell>
        </row>
        <row r="53">
          <cell r="B53" t="str">
            <v>X</v>
          </cell>
        </row>
        <row r="54">
          <cell r="B54" t="str">
            <v>x</v>
          </cell>
        </row>
      </sheetData>
      <sheetData sheetId="7">
        <row r="2">
          <cell r="B2" t="str">
            <v>10% CHARGEBACK IF NOT SHIPPED COMPLETE WITHIN SHIP WINDOW.</v>
          </cell>
          <cell r="K2" t="str">
            <v>National Brand</v>
          </cell>
          <cell r="P2" t="str">
            <v>NET 15</v>
          </cell>
          <cell r="R2" t="str">
            <v>PICK</v>
          </cell>
          <cell r="T2" t="str">
            <v>YES</v>
          </cell>
          <cell r="AF2" t="str">
            <v>COLOR</v>
          </cell>
          <cell r="AH2" t="str">
            <v>UCC 12 (12 digit UPC)</v>
          </cell>
          <cell r="AK2" t="str">
            <v>TOP</v>
          </cell>
          <cell r="AN2" t="str">
            <v>PICK</v>
          </cell>
          <cell r="AQ2" t="str">
            <v>PICK</v>
          </cell>
          <cell r="AS2" t="str">
            <v>PICK</v>
          </cell>
          <cell r="AU2" t="str">
            <v>OPTIONAL</v>
          </cell>
          <cell r="AY2">
            <v>1401</v>
          </cell>
          <cell r="AZ2" t="str">
            <v>1-GOOD</v>
          </cell>
          <cell r="BB2" t="str">
            <v>YES</v>
          </cell>
          <cell r="BD2" t="str">
            <v>UPC</v>
          </cell>
          <cell r="BF2" t="str">
            <v>ATTACHED</v>
          </cell>
          <cell r="BG2">
            <v>1</v>
          </cell>
          <cell r="BI2">
            <v>1</v>
          </cell>
          <cell r="BL2">
            <v>952</v>
          </cell>
          <cell r="BN2" t="str">
            <v>W'HOUSE</v>
          </cell>
          <cell r="BR2" t="str">
            <v>YES</v>
          </cell>
        </row>
        <row r="3">
          <cell r="B3" t="str">
            <v>15% CHARGEBACK IF NOT SHIPPED COMPLETE WITHIN SHIP WINDOW.</v>
          </cell>
          <cell r="I3" t="str">
            <v>AF Afghanistan</v>
          </cell>
          <cell r="K3" t="str">
            <v>Non-Branded</v>
          </cell>
          <cell r="P3" t="str">
            <v>NET 30</v>
          </cell>
          <cell r="R3" t="str">
            <v>JAN</v>
          </cell>
          <cell r="T3" t="str">
            <v>NO</v>
          </cell>
          <cell r="AF3" t="str">
            <v>SIZE</v>
          </cell>
          <cell r="AH3" t="str">
            <v>UCC 14 (14 digit UPC)</v>
          </cell>
          <cell r="AK3" t="str">
            <v>BTM</v>
          </cell>
          <cell r="AN3" t="str">
            <v>NB</v>
          </cell>
          <cell r="AQ3">
            <v>100</v>
          </cell>
          <cell r="AS3">
            <v>1</v>
          </cell>
          <cell r="AU3" t="str">
            <v>CLO  Close Out</v>
          </cell>
          <cell r="AY3" t="str">
            <v>X</v>
          </cell>
          <cell r="AZ3" t="str">
            <v>2-BETTER</v>
          </cell>
          <cell r="BB3" t="str">
            <v>NO</v>
          </cell>
          <cell r="BD3" t="str">
            <v>VEND MDL</v>
          </cell>
          <cell r="BF3" t="str">
            <v>INOVIS</v>
          </cell>
          <cell r="BG3">
            <v>2</v>
          </cell>
          <cell r="BI3">
            <v>2</v>
          </cell>
          <cell r="BL3">
            <v>9521</v>
          </cell>
          <cell r="BN3" t="str">
            <v>STORE</v>
          </cell>
          <cell r="BR3" t="str">
            <v>NO</v>
          </cell>
        </row>
        <row r="4">
          <cell r="B4" t="str">
            <v>20% CHARGEBACK IF NOT SHIPPED COMPLETE WITHIN SHIP WINDOW.</v>
          </cell>
          <cell r="I4" t="str">
            <v>AL Albania</v>
          </cell>
          <cell r="K4" t="str">
            <v>2 A Tee</v>
          </cell>
          <cell r="P4" t="str">
            <v>NET 45</v>
          </cell>
          <cell r="R4" t="str">
            <v>FEB</v>
          </cell>
          <cell r="AF4" t="str">
            <v>SCHOOLS</v>
          </cell>
          <cell r="AH4" t="str">
            <v>EAN (13 digit)</v>
          </cell>
          <cell r="AK4" t="str">
            <v>JKT</v>
          </cell>
          <cell r="AN4" t="str">
            <v>ARB</v>
          </cell>
          <cell r="AQ4">
            <v>101</v>
          </cell>
          <cell r="AS4">
            <v>2</v>
          </cell>
          <cell r="AU4" t="str">
            <v>CSP  Customer Service</v>
          </cell>
          <cell r="AZ4" t="str">
            <v>3-BEST</v>
          </cell>
          <cell r="BB4" t="str">
            <v>EXEMPT</v>
          </cell>
          <cell r="BF4" t="str">
            <v>EDI</v>
          </cell>
          <cell r="BG4">
            <v>3</v>
          </cell>
          <cell r="BI4">
            <v>3</v>
          </cell>
          <cell r="BL4">
            <v>953</v>
          </cell>
          <cell r="BR4" t="str">
            <v>EXEMPT</v>
          </cell>
        </row>
        <row r="5">
          <cell r="B5" t="str">
            <v>25% CHARGEBACK IF NOT SHIPPED COMPLETE WITHIN SHIP WINDOW.</v>
          </cell>
          <cell r="I5" t="str">
            <v>DZ Algeria</v>
          </cell>
          <cell r="K5" t="str">
            <v>5 Diamond</v>
          </cell>
          <cell r="P5" t="str">
            <v>NET 60</v>
          </cell>
          <cell r="R5" t="str">
            <v>MARCH</v>
          </cell>
          <cell r="AF5" t="str">
            <v>LETTERS</v>
          </cell>
          <cell r="AH5" t="str">
            <v>ISBN (books)</v>
          </cell>
          <cell r="AK5" t="str">
            <v>DRS</v>
          </cell>
          <cell r="AN5" t="str">
            <v>BRB</v>
          </cell>
          <cell r="AQ5">
            <v>102</v>
          </cell>
          <cell r="AS5">
            <v>3</v>
          </cell>
          <cell r="AU5" t="str">
            <v>EXE  Executive Buy</v>
          </cell>
          <cell r="AZ5" t="str">
            <v>X</v>
          </cell>
          <cell r="BG5">
            <v>4</v>
          </cell>
          <cell r="BI5">
            <v>4</v>
          </cell>
          <cell r="BL5">
            <v>9531</v>
          </cell>
          <cell r="BR5" t="str">
            <v>SEED</v>
          </cell>
        </row>
        <row r="6">
          <cell r="I6" t="str">
            <v>AS American Samoa</v>
          </cell>
          <cell r="K6" t="str">
            <v>Alan Flusser</v>
          </cell>
          <cell r="P6" t="str">
            <v>NET 10 EOM +30</v>
          </cell>
          <cell r="R6" t="str">
            <v>APRIL</v>
          </cell>
          <cell r="AF6" t="str">
            <v>POWER</v>
          </cell>
          <cell r="AH6" t="str">
            <v>x</v>
          </cell>
          <cell r="AK6" t="str">
            <v>SET</v>
          </cell>
          <cell r="AN6" t="str">
            <v>X</v>
          </cell>
          <cell r="AQ6">
            <v>103</v>
          </cell>
          <cell r="AS6">
            <v>4</v>
          </cell>
          <cell r="AU6" t="str">
            <v>PRO  Program Buy</v>
          </cell>
          <cell r="BG6">
            <v>5</v>
          </cell>
          <cell r="BI6">
            <v>5</v>
          </cell>
          <cell r="BL6">
            <v>954</v>
          </cell>
        </row>
        <row r="7">
          <cell r="I7" t="str">
            <v>AD Andorra</v>
          </cell>
          <cell r="K7" t="str">
            <v>Andre Oliver</v>
          </cell>
          <cell r="P7" t="str">
            <v>x</v>
          </cell>
          <cell r="R7" t="str">
            <v>MAY</v>
          </cell>
          <cell r="AF7" t="str">
            <v>SCENT</v>
          </cell>
          <cell r="AH7" t="str">
            <v>x</v>
          </cell>
          <cell r="AK7" t="str">
            <v>X</v>
          </cell>
          <cell r="AQ7">
            <v>104</v>
          </cell>
          <cell r="AS7">
            <v>5</v>
          </cell>
          <cell r="AU7" t="str">
            <v>RSH  Rush Order</v>
          </cell>
          <cell r="BG7">
            <v>6</v>
          </cell>
          <cell r="BI7">
            <v>6</v>
          </cell>
          <cell r="BL7">
            <v>9541</v>
          </cell>
        </row>
        <row r="8">
          <cell r="I8" t="str">
            <v>AO Angola</v>
          </cell>
          <cell r="K8" t="str">
            <v>Bamboo Traders</v>
          </cell>
          <cell r="R8" t="str">
            <v>JUNE</v>
          </cell>
          <cell r="AF8" t="str">
            <v>X</v>
          </cell>
          <cell r="AH8" t="str">
            <v>x</v>
          </cell>
          <cell r="AK8" t="str">
            <v>X</v>
          </cell>
          <cell r="AQ8">
            <v>105</v>
          </cell>
          <cell r="AS8">
            <v>6</v>
          </cell>
          <cell r="AU8" t="str">
            <v>x</v>
          </cell>
          <cell r="BG8">
            <v>7</v>
          </cell>
          <cell r="BI8">
            <v>7</v>
          </cell>
          <cell r="BL8">
            <v>940</v>
          </cell>
        </row>
        <row r="9">
          <cell r="I9" t="str">
            <v>AI Anguilla</v>
          </cell>
          <cell r="K9" t="str">
            <v>Birch Hill</v>
          </cell>
          <cell r="R9" t="str">
            <v>JULY</v>
          </cell>
          <cell r="AF9" t="str">
            <v>X</v>
          </cell>
          <cell r="AH9" t="str">
            <v>x</v>
          </cell>
          <cell r="AK9" t="str">
            <v>X</v>
          </cell>
          <cell r="AQ9">
            <v>111</v>
          </cell>
          <cell r="AS9">
            <v>7</v>
          </cell>
          <cell r="AU9" t="str">
            <v>x</v>
          </cell>
          <cell r="BG9">
            <v>8</v>
          </cell>
          <cell r="BI9">
            <v>8</v>
          </cell>
          <cell r="BL9">
            <v>990</v>
          </cell>
        </row>
        <row r="10">
          <cell r="I10" t="str">
            <v>AQ Antarctica</v>
          </cell>
          <cell r="K10" t="str">
            <v>Boutique Essentials</v>
          </cell>
          <cell r="R10" t="str">
            <v>AUG</v>
          </cell>
          <cell r="AF10" t="str">
            <v>X</v>
          </cell>
          <cell r="AH10" t="str">
            <v>x</v>
          </cell>
          <cell r="AK10" t="str">
            <v>X</v>
          </cell>
          <cell r="AQ10">
            <v>112</v>
          </cell>
          <cell r="AS10">
            <v>8</v>
          </cell>
          <cell r="AU10" t="str">
            <v>x</v>
          </cell>
          <cell r="BG10">
            <v>9</v>
          </cell>
          <cell r="BI10">
            <v>9</v>
          </cell>
          <cell r="BL10">
            <v>9901</v>
          </cell>
        </row>
        <row r="11">
          <cell r="I11" t="str">
            <v>AG Antigua And Barbuda</v>
          </cell>
          <cell r="K11" t="str">
            <v>Clearwater Outfitters</v>
          </cell>
          <cell r="R11" t="str">
            <v>SEPT</v>
          </cell>
          <cell r="AF11" t="str">
            <v>X</v>
          </cell>
          <cell r="AQ11">
            <v>200</v>
          </cell>
          <cell r="AS11">
            <v>9</v>
          </cell>
          <cell r="AU11" t="str">
            <v>x</v>
          </cell>
          <cell r="BG11">
            <v>10</v>
          </cell>
          <cell r="BI11">
            <v>10</v>
          </cell>
          <cell r="BL11">
            <v>9402</v>
          </cell>
        </row>
        <row r="12">
          <cell r="I12" t="str">
            <v>AR Argentina</v>
          </cell>
          <cell r="K12" t="str">
            <v>Ella Rose</v>
          </cell>
          <cell r="R12" t="str">
            <v>OCT</v>
          </cell>
          <cell r="AF12" t="str">
            <v>X</v>
          </cell>
          <cell r="AQ12">
            <v>204</v>
          </cell>
          <cell r="AS12">
            <v>100</v>
          </cell>
          <cell r="BG12">
            <v>11</v>
          </cell>
          <cell r="BI12">
            <v>11</v>
          </cell>
          <cell r="BL12">
            <v>901</v>
          </cell>
        </row>
        <row r="13">
          <cell r="I13" t="str">
            <v>AM Armenia</v>
          </cell>
          <cell r="K13" t="str">
            <v>Isabella DeMarco</v>
          </cell>
          <cell r="R13" t="str">
            <v>NOV</v>
          </cell>
          <cell r="AQ13">
            <v>205</v>
          </cell>
          <cell r="AS13">
            <v>101</v>
          </cell>
          <cell r="BG13">
            <v>12</v>
          </cell>
          <cell r="BI13">
            <v>12</v>
          </cell>
          <cell r="BL13">
            <v>9011</v>
          </cell>
        </row>
        <row r="14">
          <cell r="I14" t="str">
            <v>AW Aruba</v>
          </cell>
          <cell r="K14" t="str">
            <v>Island Republic</v>
          </cell>
          <cell r="R14" t="str">
            <v>DEC</v>
          </cell>
          <cell r="AQ14">
            <v>206</v>
          </cell>
          <cell r="AS14">
            <v>102</v>
          </cell>
          <cell r="BG14">
            <v>13</v>
          </cell>
          <cell r="BI14">
            <v>13</v>
          </cell>
          <cell r="BL14">
            <v>921</v>
          </cell>
        </row>
        <row r="15">
          <cell r="I15" t="str">
            <v>AU Australia</v>
          </cell>
          <cell r="K15" t="str">
            <v>Josephine</v>
          </cell>
          <cell r="AQ15">
            <v>207</v>
          </cell>
          <cell r="AS15">
            <v>103</v>
          </cell>
          <cell r="BG15">
            <v>14</v>
          </cell>
          <cell r="BI15">
            <v>14</v>
          </cell>
          <cell r="BL15">
            <v>9211</v>
          </cell>
        </row>
        <row r="16">
          <cell r="I16" t="str">
            <v>AT Austria</v>
          </cell>
          <cell r="K16" t="str">
            <v>Lark Lane</v>
          </cell>
          <cell r="AQ16">
            <v>208</v>
          </cell>
          <cell r="AS16">
            <v>104</v>
          </cell>
          <cell r="BG16">
            <v>15</v>
          </cell>
          <cell r="BI16">
            <v>15</v>
          </cell>
          <cell r="BL16">
            <v>950</v>
          </cell>
        </row>
        <row r="17">
          <cell r="I17" t="str">
            <v>AZ Azerbaijan</v>
          </cell>
          <cell r="K17" t="str">
            <v>Mainbocher Cashmere</v>
          </cell>
          <cell r="AQ17">
            <v>300</v>
          </cell>
          <cell r="AS17">
            <v>105</v>
          </cell>
          <cell r="BL17">
            <v>9501</v>
          </cell>
        </row>
        <row r="18">
          <cell r="I18" t="str">
            <v>BS Bahamas</v>
          </cell>
          <cell r="K18" t="str">
            <v>Peck  Peck</v>
          </cell>
          <cell r="AQ18">
            <v>306</v>
          </cell>
          <cell r="AS18">
            <v>111</v>
          </cell>
          <cell r="BL18">
            <v>951</v>
          </cell>
        </row>
        <row r="19">
          <cell r="I19" t="str">
            <v>BH Bahrain</v>
          </cell>
          <cell r="K19" t="str">
            <v>Scott Taylor</v>
          </cell>
          <cell r="AQ19">
            <v>307</v>
          </cell>
          <cell r="AS19">
            <v>112</v>
          </cell>
          <cell r="BL19">
            <v>9511</v>
          </cell>
        </row>
        <row r="20">
          <cell r="I20" t="str">
            <v>BD Bangladesh</v>
          </cell>
          <cell r="K20" t="str">
            <v>Sette Ponte</v>
          </cell>
          <cell r="AQ20">
            <v>308</v>
          </cell>
          <cell r="AS20">
            <v>200</v>
          </cell>
          <cell r="BL20">
            <v>9401</v>
          </cell>
        </row>
        <row r="21">
          <cell r="I21" t="str">
            <v>BB Barbados</v>
          </cell>
          <cell r="K21" t="str">
            <v>T. Harris</v>
          </cell>
          <cell r="AQ21">
            <v>309</v>
          </cell>
          <cell r="AS21">
            <v>204</v>
          </cell>
          <cell r="BL21">
            <v>980</v>
          </cell>
        </row>
        <row r="22">
          <cell r="I22" t="str">
            <v>BY Belarus</v>
          </cell>
          <cell r="K22" t="str">
            <v>Victor Costa</v>
          </cell>
          <cell r="AQ22">
            <v>310</v>
          </cell>
          <cell r="AS22">
            <v>205</v>
          </cell>
          <cell r="BL22">
            <v>9801</v>
          </cell>
        </row>
        <row r="23">
          <cell r="I23" t="str">
            <v>BE Belgium</v>
          </cell>
          <cell r="K23" t="str">
            <v>x</v>
          </cell>
          <cell r="AQ23">
            <v>311</v>
          </cell>
          <cell r="AS23">
            <v>206</v>
          </cell>
        </row>
        <row r="24">
          <cell r="I24" t="str">
            <v>BZ Belize</v>
          </cell>
          <cell r="K24" t="str">
            <v>x</v>
          </cell>
          <cell r="AQ24">
            <v>312</v>
          </cell>
          <cell r="AS24">
            <v>207</v>
          </cell>
        </row>
        <row r="25">
          <cell r="I25" t="str">
            <v>BJ Benin</v>
          </cell>
          <cell r="K25" t="str">
            <v>x</v>
          </cell>
          <cell r="AQ25">
            <v>313</v>
          </cell>
          <cell r="AS25">
            <v>208</v>
          </cell>
        </row>
        <row r="26">
          <cell r="I26" t="str">
            <v>BM Bermuda</v>
          </cell>
          <cell r="K26" t="str">
            <v>x</v>
          </cell>
          <cell r="AQ26">
            <v>314</v>
          </cell>
          <cell r="AS26">
            <v>300</v>
          </cell>
        </row>
        <row r="27">
          <cell r="I27" t="str">
            <v>BT Bhutan</v>
          </cell>
          <cell r="K27" t="str">
            <v>x</v>
          </cell>
          <cell r="AQ27">
            <v>400</v>
          </cell>
          <cell r="AS27">
            <v>306</v>
          </cell>
        </row>
        <row r="28">
          <cell r="I28" t="str">
            <v>BO Bolivia</v>
          </cell>
          <cell r="K28" t="str">
            <v>x</v>
          </cell>
          <cell r="AQ28">
            <v>401</v>
          </cell>
          <cell r="AS28">
            <v>307</v>
          </cell>
        </row>
        <row r="29">
          <cell r="I29" t="str">
            <v>BA Bosnia And Herzegowina</v>
          </cell>
          <cell r="K29" t="str">
            <v>x</v>
          </cell>
          <cell r="AQ29">
            <v>402</v>
          </cell>
          <cell r="AS29">
            <v>308</v>
          </cell>
        </row>
        <row r="30">
          <cell r="I30" t="str">
            <v>BW Botswana</v>
          </cell>
          <cell r="K30" t="str">
            <v>x</v>
          </cell>
          <cell r="AQ30">
            <v>402</v>
          </cell>
          <cell r="AS30">
            <v>309</v>
          </cell>
        </row>
        <row r="31">
          <cell r="I31" t="str">
            <v>BV Bouvet Island</v>
          </cell>
          <cell r="K31" t="str">
            <v>x</v>
          </cell>
          <cell r="AQ31">
            <v>402</v>
          </cell>
          <cell r="AS31">
            <v>310</v>
          </cell>
        </row>
        <row r="32">
          <cell r="I32" t="str">
            <v>BR Brazil</v>
          </cell>
          <cell r="K32" t="str">
            <v>x</v>
          </cell>
          <cell r="AQ32">
            <v>402</v>
          </cell>
          <cell r="AS32">
            <v>311</v>
          </cell>
        </row>
        <row r="33">
          <cell r="I33" t="str">
            <v>IO British Indian Ocean Territory</v>
          </cell>
          <cell r="K33" t="str">
            <v>x</v>
          </cell>
          <cell r="AQ33">
            <v>402</v>
          </cell>
          <cell r="AS33">
            <v>312</v>
          </cell>
        </row>
        <row r="34">
          <cell r="I34" t="str">
            <v>BN Brunei Darussalam</v>
          </cell>
          <cell r="K34" t="str">
            <v>x</v>
          </cell>
          <cell r="AQ34">
            <v>410</v>
          </cell>
          <cell r="AS34">
            <v>313</v>
          </cell>
        </row>
        <row r="35">
          <cell r="I35" t="str">
            <v>BG Bulgaria</v>
          </cell>
          <cell r="K35" t="str">
            <v>x</v>
          </cell>
          <cell r="AQ35">
            <v>411</v>
          </cell>
          <cell r="AS35">
            <v>314</v>
          </cell>
        </row>
        <row r="36">
          <cell r="I36" t="str">
            <v>BF Burkina Faso</v>
          </cell>
          <cell r="K36" t="str">
            <v>x</v>
          </cell>
          <cell r="AQ36">
            <v>412</v>
          </cell>
          <cell r="AS36">
            <v>400</v>
          </cell>
        </row>
        <row r="37">
          <cell r="I37" t="str">
            <v>BI Burundi</v>
          </cell>
          <cell r="K37" t="str">
            <v>x</v>
          </cell>
          <cell r="AQ37">
            <v>501</v>
          </cell>
          <cell r="AS37">
            <v>401</v>
          </cell>
        </row>
        <row r="38">
          <cell r="I38" t="str">
            <v>KH Cambodia</v>
          </cell>
          <cell r="K38" t="str">
            <v>x</v>
          </cell>
          <cell r="AQ38">
            <v>502</v>
          </cell>
          <cell r="AS38">
            <v>410</v>
          </cell>
        </row>
        <row r="39">
          <cell r="I39" t="str">
            <v>CM Cameroon</v>
          </cell>
          <cell r="K39" t="str">
            <v>x</v>
          </cell>
          <cell r="AQ39">
            <v>503</v>
          </cell>
          <cell r="AS39">
            <v>411</v>
          </cell>
        </row>
        <row r="40">
          <cell r="I40" t="str">
            <v>CA Canada</v>
          </cell>
          <cell r="K40" t="str">
            <v>x</v>
          </cell>
          <cell r="AQ40">
            <v>504</v>
          </cell>
          <cell r="AS40">
            <v>412</v>
          </cell>
        </row>
        <row r="41">
          <cell r="I41" t="str">
            <v>CV Cape Verde</v>
          </cell>
          <cell r="K41" t="str">
            <v>x</v>
          </cell>
          <cell r="AQ41">
            <v>505</v>
          </cell>
          <cell r="AS41">
            <v>501</v>
          </cell>
        </row>
        <row r="42">
          <cell r="I42" t="str">
            <v>KY Cayman Islands</v>
          </cell>
          <cell r="K42" t="str">
            <v>x</v>
          </cell>
          <cell r="AQ42">
            <v>506</v>
          </cell>
          <cell r="AS42">
            <v>502</v>
          </cell>
        </row>
        <row r="43">
          <cell r="I43" t="str">
            <v>CF Central African Republic</v>
          </cell>
          <cell r="K43" t="str">
            <v>x</v>
          </cell>
          <cell r="AQ43">
            <v>507</v>
          </cell>
          <cell r="AS43">
            <v>503</v>
          </cell>
        </row>
        <row r="44">
          <cell r="I44" t="str">
            <v>TD Chad</v>
          </cell>
          <cell r="K44" t="str">
            <v>x</v>
          </cell>
          <cell r="AQ44">
            <v>508</v>
          </cell>
          <cell r="AS44">
            <v>504</v>
          </cell>
        </row>
        <row r="45">
          <cell r="I45" t="str">
            <v>CL Chile</v>
          </cell>
          <cell r="K45" t="str">
            <v>x</v>
          </cell>
          <cell r="AQ45">
            <v>509</v>
          </cell>
          <cell r="AS45">
            <v>505</v>
          </cell>
        </row>
        <row r="46">
          <cell r="I46" t="str">
            <v>CN China</v>
          </cell>
          <cell r="K46" t="str">
            <v>x</v>
          </cell>
          <cell r="AQ46">
            <v>509</v>
          </cell>
          <cell r="AS46">
            <v>506</v>
          </cell>
        </row>
        <row r="47">
          <cell r="I47" t="str">
            <v>CX Christmas Island</v>
          </cell>
          <cell r="K47" t="str">
            <v>x</v>
          </cell>
          <cell r="AQ47">
            <v>509</v>
          </cell>
          <cell r="AS47">
            <v>507</v>
          </cell>
        </row>
        <row r="48">
          <cell r="I48" t="str">
            <v>CC Cocos (Keeling) Islands</v>
          </cell>
          <cell r="K48" t="str">
            <v>x</v>
          </cell>
          <cell r="AQ48">
            <v>509</v>
          </cell>
          <cell r="AS48">
            <v>508</v>
          </cell>
        </row>
        <row r="49">
          <cell r="I49" t="str">
            <v>CO Colombia</v>
          </cell>
          <cell r="AQ49">
            <v>509</v>
          </cell>
          <cell r="AS49">
            <v>592</v>
          </cell>
        </row>
        <row r="50">
          <cell r="I50" t="str">
            <v>KM Comoros</v>
          </cell>
          <cell r="AQ50">
            <v>509</v>
          </cell>
          <cell r="AS50">
            <v>677</v>
          </cell>
        </row>
        <row r="51">
          <cell r="I51" t="str">
            <v>CG Congo</v>
          </cell>
          <cell r="AQ51">
            <v>509</v>
          </cell>
          <cell r="AS51">
            <v>701</v>
          </cell>
        </row>
        <row r="52">
          <cell r="I52" t="str">
            <v>CD Congo, Democratic Republic Of The</v>
          </cell>
          <cell r="AQ52">
            <v>592</v>
          </cell>
          <cell r="AS52">
            <v>900</v>
          </cell>
        </row>
        <row r="53">
          <cell r="I53" t="str">
            <v>CK Cook Islands</v>
          </cell>
          <cell r="AQ53">
            <v>601</v>
          </cell>
          <cell r="AS53">
            <v>999</v>
          </cell>
        </row>
        <row r="54">
          <cell r="I54" t="str">
            <v>CR Costa Rica</v>
          </cell>
          <cell r="AQ54">
            <v>601</v>
          </cell>
          <cell r="AS54" t="str">
            <v>x</v>
          </cell>
        </row>
        <row r="55">
          <cell r="I55" t="str">
            <v>CI Cote D Ivoire</v>
          </cell>
          <cell r="AQ55">
            <v>601</v>
          </cell>
          <cell r="AS55" t="str">
            <v>x</v>
          </cell>
        </row>
        <row r="56">
          <cell r="I56" t="str">
            <v>HR Croatia/Hrvatska</v>
          </cell>
          <cell r="AQ56">
            <v>601</v>
          </cell>
          <cell r="AS56" t="str">
            <v>x</v>
          </cell>
        </row>
        <row r="57">
          <cell r="I57" t="str">
            <v>CU Cuba</v>
          </cell>
          <cell r="AQ57">
            <v>602</v>
          </cell>
          <cell r="AS57" t="str">
            <v>x</v>
          </cell>
        </row>
        <row r="58">
          <cell r="I58" t="str">
            <v>CY Cyprus</v>
          </cell>
          <cell r="AQ58">
            <v>602</v>
          </cell>
          <cell r="AS58" t="str">
            <v>x</v>
          </cell>
        </row>
        <row r="59">
          <cell r="I59" t="str">
            <v>CZ Czech Republic</v>
          </cell>
          <cell r="AQ59">
            <v>602</v>
          </cell>
          <cell r="AS59" t="str">
            <v>x</v>
          </cell>
        </row>
        <row r="60">
          <cell r="I60" t="str">
            <v>DK Denmark</v>
          </cell>
          <cell r="AQ60">
            <v>602</v>
          </cell>
          <cell r="AS60" t="str">
            <v>x</v>
          </cell>
        </row>
        <row r="61">
          <cell r="I61" t="str">
            <v>DJ Djibouti</v>
          </cell>
          <cell r="AQ61">
            <v>602</v>
          </cell>
          <cell r="AS61" t="str">
            <v>x</v>
          </cell>
        </row>
        <row r="62">
          <cell r="I62" t="str">
            <v>DM Dominica</v>
          </cell>
          <cell r="AQ62">
            <v>602</v>
          </cell>
          <cell r="AS62" t="str">
            <v>x</v>
          </cell>
        </row>
        <row r="63">
          <cell r="I63" t="str">
            <v>DO Dominican Republic</v>
          </cell>
          <cell r="AQ63">
            <v>602</v>
          </cell>
          <cell r="AS63" t="str">
            <v>x</v>
          </cell>
        </row>
        <row r="64">
          <cell r="I64" t="str">
            <v>TP East Timor</v>
          </cell>
          <cell r="AQ64">
            <v>630</v>
          </cell>
          <cell r="AS64" t="str">
            <v>x</v>
          </cell>
        </row>
        <row r="65">
          <cell r="I65" t="str">
            <v>EC Ecuador</v>
          </cell>
          <cell r="AQ65">
            <v>677</v>
          </cell>
          <cell r="AS65" t="str">
            <v>x</v>
          </cell>
        </row>
        <row r="66">
          <cell r="I66" t="str">
            <v>EG Egypt</v>
          </cell>
          <cell r="AQ66">
            <v>701</v>
          </cell>
          <cell r="AS66" t="str">
            <v>x</v>
          </cell>
        </row>
        <row r="67">
          <cell r="I67" t="str">
            <v>SV El Salvador</v>
          </cell>
          <cell r="AQ67">
            <v>702</v>
          </cell>
          <cell r="AS67" t="str">
            <v>x</v>
          </cell>
        </row>
        <row r="68">
          <cell r="I68" t="str">
            <v>GQ Equatorial Guinea</v>
          </cell>
          <cell r="AQ68">
            <v>702</v>
          </cell>
        </row>
        <row r="69">
          <cell r="I69" t="str">
            <v>ER Eritrea</v>
          </cell>
          <cell r="AQ69">
            <v>702</v>
          </cell>
        </row>
        <row r="70">
          <cell r="I70" t="str">
            <v>EE Estonia</v>
          </cell>
          <cell r="AQ70">
            <v>702</v>
          </cell>
        </row>
        <row r="71">
          <cell r="I71" t="str">
            <v>ET Ethiopia</v>
          </cell>
          <cell r="AQ71">
            <v>900</v>
          </cell>
        </row>
        <row r="72">
          <cell r="I72" t="str">
            <v>FK Falkland Islands, Malvinas</v>
          </cell>
          <cell r="AQ72">
            <v>999</v>
          </cell>
        </row>
        <row r="73">
          <cell r="I73" t="str">
            <v>FO Faroe Islands</v>
          </cell>
          <cell r="AQ73" t="str">
            <v>x</v>
          </cell>
        </row>
        <row r="74">
          <cell r="I74" t="str">
            <v>FJ Fiji</v>
          </cell>
          <cell r="AQ74" t="str">
            <v>x</v>
          </cell>
        </row>
        <row r="75">
          <cell r="I75" t="str">
            <v>FI Finland</v>
          </cell>
          <cell r="AQ75" t="str">
            <v>x</v>
          </cell>
        </row>
        <row r="76">
          <cell r="I76" t="str">
            <v>FR France</v>
          </cell>
          <cell r="AQ76" t="str">
            <v>x</v>
          </cell>
        </row>
        <row r="77">
          <cell r="I77" t="str">
            <v>FX France, Metropolitan</v>
          </cell>
          <cell r="AQ77" t="str">
            <v>x</v>
          </cell>
        </row>
        <row r="78">
          <cell r="I78" t="str">
            <v>GF French Guiana</v>
          </cell>
          <cell r="AQ78" t="str">
            <v>x</v>
          </cell>
        </row>
        <row r="79">
          <cell r="I79" t="str">
            <v>PF French Polynesia</v>
          </cell>
          <cell r="AQ79" t="str">
            <v>x</v>
          </cell>
        </row>
        <row r="80">
          <cell r="I80" t="str">
            <v>TF French Southern Territories</v>
          </cell>
          <cell r="AQ80" t="str">
            <v>x</v>
          </cell>
        </row>
        <row r="81">
          <cell r="I81" t="str">
            <v>GA Gabon</v>
          </cell>
          <cell r="AQ81" t="str">
            <v>x</v>
          </cell>
        </row>
        <row r="82">
          <cell r="I82" t="str">
            <v>GM Gambia</v>
          </cell>
          <cell r="AQ82" t="str">
            <v>x</v>
          </cell>
        </row>
        <row r="83">
          <cell r="I83" t="str">
            <v>GE Georgia</v>
          </cell>
          <cell r="AQ83" t="str">
            <v>x</v>
          </cell>
        </row>
        <row r="84">
          <cell r="I84" t="str">
            <v>DE Germany</v>
          </cell>
          <cell r="AQ84" t="str">
            <v>x</v>
          </cell>
        </row>
        <row r="85">
          <cell r="I85" t="str">
            <v>GH Ghana</v>
          </cell>
          <cell r="AQ85" t="str">
            <v>x</v>
          </cell>
        </row>
        <row r="86">
          <cell r="I86" t="str">
            <v>GI Gibraltar</v>
          </cell>
          <cell r="AQ86" t="str">
            <v>x</v>
          </cell>
        </row>
        <row r="87">
          <cell r="I87" t="str">
            <v>GR Greece</v>
          </cell>
          <cell r="AQ87" t="str">
            <v>x</v>
          </cell>
        </row>
        <row r="88">
          <cell r="I88" t="str">
            <v>GL Greenland</v>
          </cell>
          <cell r="AQ88" t="str">
            <v>x</v>
          </cell>
        </row>
        <row r="89">
          <cell r="I89" t="str">
            <v>GD Grenada</v>
          </cell>
          <cell r="AQ89" t="str">
            <v>x</v>
          </cell>
        </row>
        <row r="90">
          <cell r="I90" t="str">
            <v>GP Guadeloupe</v>
          </cell>
          <cell r="AQ90" t="str">
            <v>x</v>
          </cell>
        </row>
        <row r="91">
          <cell r="I91" t="str">
            <v>GU Guam</v>
          </cell>
          <cell r="AQ91" t="str">
            <v>x</v>
          </cell>
        </row>
        <row r="92">
          <cell r="I92" t="str">
            <v>GT Guatemala</v>
          </cell>
          <cell r="AQ92" t="str">
            <v>x</v>
          </cell>
        </row>
        <row r="93">
          <cell r="I93" t="str">
            <v>GN Guinea</v>
          </cell>
          <cell r="AQ93" t="str">
            <v>x</v>
          </cell>
        </row>
        <row r="94">
          <cell r="I94" t="str">
            <v>GW Guinea-Bissau</v>
          </cell>
          <cell r="AQ94" t="str">
            <v>x</v>
          </cell>
        </row>
        <row r="95">
          <cell r="I95" t="str">
            <v>GY Guyana</v>
          </cell>
          <cell r="AQ95" t="str">
            <v>x</v>
          </cell>
        </row>
        <row r="96">
          <cell r="I96" t="str">
            <v>HT Haiti</v>
          </cell>
          <cell r="AQ96" t="str">
            <v>x</v>
          </cell>
        </row>
        <row r="97">
          <cell r="I97" t="str">
            <v>HM Heard And Mc Donald Islands</v>
          </cell>
          <cell r="AQ97" t="str">
            <v>x</v>
          </cell>
        </row>
        <row r="98">
          <cell r="I98" t="str">
            <v>HN Honduras</v>
          </cell>
          <cell r="AQ98" t="str">
            <v>x</v>
          </cell>
        </row>
        <row r="99">
          <cell r="I99" t="str">
            <v>HK Hong Kong</v>
          </cell>
          <cell r="AQ99" t="str">
            <v>x</v>
          </cell>
        </row>
        <row r="100">
          <cell r="I100" t="str">
            <v>HU Hungary</v>
          </cell>
          <cell r="AQ100" t="str">
            <v>x</v>
          </cell>
        </row>
        <row r="101">
          <cell r="I101" t="str">
            <v>IS Iceland</v>
          </cell>
          <cell r="AQ101" t="str">
            <v>x</v>
          </cell>
        </row>
        <row r="102">
          <cell r="I102" t="str">
            <v>IN India</v>
          </cell>
          <cell r="AQ102" t="str">
            <v>x</v>
          </cell>
        </row>
        <row r="103">
          <cell r="I103" t="str">
            <v>ID Indonesia</v>
          </cell>
          <cell r="AQ103" t="str">
            <v>x</v>
          </cell>
        </row>
        <row r="104">
          <cell r="I104" t="str">
            <v>IR Iran, Islamic Republic Of</v>
          </cell>
          <cell r="AQ104" t="str">
            <v>x</v>
          </cell>
        </row>
        <row r="105">
          <cell r="I105" t="str">
            <v>IQ Iraq</v>
          </cell>
          <cell r="AQ105" t="str">
            <v>x</v>
          </cell>
        </row>
        <row r="106">
          <cell r="I106" t="str">
            <v>IE Ireland</v>
          </cell>
          <cell r="AQ106" t="str">
            <v>x</v>
          </cell>
        </row>
        <row r="107">
          <cell r="I107" t="str">
            <v>IL Israel</v>
          </cell>
          <cell r="AQ107" t="str">
            <v>x</v>
          </cell>
        </row>
        <row r="108">
          <cell r="I108" t="str">
            <v>IT Italy</v>
          </cell>
          <cell r="AQ108" t="str">
            <v>x</v>
          </cell>
        </row>
        <row r="109">
          <cell r="I109" t="str">
            <v>JM Jamaica</v>
          </cell>
          <cell r="AQ109" t="str">
            <v>x</v>
          </cell>
        </row>
        <row r="110">
          <cell r="I110" t="str">
            <v>JP Japan</v>
          </cell>
          <cell r="AQ110" t="str">
            <v>x</v>
          </cell>
        </row>
        <row r="111">
          <cell r="I111" t="str">
            <v>JO Jordan</v>
          </cell>
        </row>
        <row r="112">
          <cell r="I112" t="str">
            <v>KZ Kazakhstan</v>
          </cell>
        </row>
        <row r="113">
          <cell r="I113" t="str">
            <v>KE Kenya</v>
          </cell>
        </row>
        <row r="114">
          <cell r="I114" t="str">
            <v>KI Kiribati</v>
          </cell>
        </row>
        <row r="115">
          <cell r="I115" t="str">
            <v>KP Korea, Democratic Peoples Republic Of</v>
          </cell>
        </row>
        <row r="116">
          <cell r="I116" t="str">
            <v>KR Korea,Republic Of</v>
          </cell>
        </row>
        <row r="117">
          <cell r="I117" t="str">
            <v>KW Kuwait</v>
          </cell>
        </row>
        <row r="118">
          <cell r="I118" t="str">
            <v>KG Kyrgyzstan</v>
          </cell>
        </row>
        <row r="119">
          <cell r="I119" t="str">
            <v>LA Lao Peoples Democratic Republic</v>
          </cell>
        </row>
        <row r="120">
          <cell r="I120" t="str">
            <v>LV Latvia</v>
          </cell>
        </row>
        <row r="121">
          <cell r="I121" t="str">
            <v>LB Lebanon</v>
          </cell>
        </row>
        <row r="122">
          <cell r="I122" t="str">
            <v>LS Lesotho</v>
          </cell>
        </row>
        <row r="123">
          <cell r="I123" t="str">
            <v>LR Liberia</v>
          </cell>
        </row>
        <row r="124">
          <cell r="I124" t="str">
            <v>LY Libyan Arab Jamahiriya</v>
          </cell>
        </row>
        <row r="125">
          <cell r="I125" t="str">
            <v>LI Liechtenstein</v>
          </cell>
        </row>
        <row r="126">
          <cell r="I126" t="str">
            <v>LT Lithuania</v>
          </cell>
        </row>
        <row r="127">
          <cell r="I127" t="str">
            <v>LU Luxembourg</v>
          </cell>
        </row>
        <row r="128">
          <cell r="I128" t="str">
            <v>MO Macau</v>
          </cell>
        </row>
        <row r="129">
          <cell r="I129" t="str">
            <v>MK Macedonia</v>
          </cell>
        </row>
        <row r="130">
          <cell r="I130" t="str">
            <v>MG Madagascar</v>
          </cell>
        </row>
        <row r="131">
          <cell r="I131" t="str">
            <v>MW Malawi</v>
          </cell>
        </row>
        <row r="132">
          <cell r="I132" t="str">
            <v>MY Malaysia</v>
          </cell>
        </row>
        <row r="133">
          <cell r="I133" t="str">
            <v>MV Maldives</v>
          </cell>
        </row>
        <row r="134">
          <cell r="I134" t="str">
            <v>ML Mali</v>
          </cell>
        </row>
        <row r="135">
          <cell r="I135" t="str">
            <v>MT Malta</v>
          </cell>
        </row>
        <row r="136">
          <cell r="I136" t="str">
            <v>MH Marshall Islands</v>
          </cell>
        </row>
        <row r="137">
          <cell r="I137" t="str">
            <v>MQ Martinique</v>
          </cell>
        </row>
        <row r="138">
          <cell r="I138" t="str">
            <v>MR Mauritania</v>
          </cell>
        </row>
        <row r="139">
          <cell r="I139" t="str">
            <v>MU Mauritius</v>
          </cell>
        </row>
        <row r="140">
          <cell r="I140" t="str">
            <v>YT Mayotte</v>
          </cell>
        </row>
        <row r="141">
          <cell r="I141" t="str">
            <v>MX Mexico</v>
          </cell>
        </row>
        <row r="142">
          <cell r="I142" t="str">
            <v>FM Micronesia, Federated States Of</v>
          </cell>
        </row>
        <row r="143">
          <cell r="I143" t="str">
            <v>MD Moldova, Republic Of</v>
          </cell>
        </row>
        <row r="144">
          <cell r="I144" t="str">
            <v>MC Monaco</v>
          </cell>
        </row>
        <row r="145">
          <cell r="I145" t="str">
            <v>MN Mongolia</v>
          </cell>
        </row>
        <row r="146">
          <cell r="I146" t="str">
            <v>MS Montserrat</v>
          </cell>
        </row>
        <row r="147">
          <cell r="I147" t="str">
            <v>MA Morocco</v>
          </cell>
        </row>
        <row r="148">
          <cell r="I148" t="str">
            <v>MZ Mozambique</v>
          </cell>
        </row>
        <row r="149">
          <cell r="I149" t="str">
            <v>MM Myanmar</v>
          </cell>
        </row>
        <row r="150">
          <cell r="I150" t="str">
            <v>NA Namibia</v>
          </cell>
        </row>
        <row r="151">
          <cell r="I151" t="str">
            <v>NR Nauru</v>
          </cell>
        </row>
        <row r="152">
          <cell r="I152" t="str">
            <v>NP Nepal</v>
          </cell>
        </row>
        <row r="153">
          <cell r="I153" t="str">
            <v>NL Netherlands</v>
          </cell>
        </row>
        <row r="154">
          <cell r="I154" t="str">
            <v>AN Netherlands Antilles</v>
          </cell>
        </row>
        <row r="155">
          <cell r="I155" t="str">
            <v>NC New Caledonia</v>
          </cell>
        </row>
        <row r="156">
          <cell r="I156" t="str">
            <v>NZ New Zealand</v>
          </cell>
        </row>
        <row r="157">
          <cell r="I157" t="str">
            <v>NI Nicaragua</v>
          </cell>
        </row>
        <row r="158">
          <cell r="I158" t="str">
            <v>NE Niger</v>
          </cell>
        </row>
        <row r="159">
          <cell r="I159" t="str">
            <v>NG Nigeria</v>
          </cell>
        </row>
        <row r="160">
          <cell r="I160" t="str">
            <v>NU Niue</v>
          </cell>
        </row>
        <row r="161">
          <cell r="I161" t="str">
            <v>NF Norfolk Island</v>
          </cell>
        </row>
        <row r="162">
          <cell r="I162" t="str">
            <v>MP Northern Mariana Islands</v>
          </cell>
        </row>
        <row r="163">
          <cell r="I163" t="str">
            <v>NO Norway</v>
          </cell>
        </row>
        <row r="164">
          <cell r="I164" t="str">
            <v>OM Oman</v>
          </cell>
        </row>
        <row r="165">
          <cell r="I165" t="str">
            <v>PK Pakistan</v>
          </cell>
        </row>
        <row r="166">
          <cell r="I166" t="str">
            <v>PW Palau</v>
          </cell>
        </row>
        <row r="167">
          <cell r="I167" t="str">
            <v>PA Panama</v>
          </cell>
        </row>
        <row r="168">
          <cell r="I168" t="str">
            <v>PG Papua New Guinea</v>
          </cell>
        </row>
        <row r="169">
          <cell r="I169" t="str">
            <v>PY Paraguay</v>
          </cell>
        </row>
        <row r="170">
          <cell r="I170" t="str">
            <v>PE Peru</v>
          </cell>
        </row>
        <row r="171">
          <cell r="I171" t="str">
            <v>PH Philippines</v>
          </cell>
        </row>
        <row r="172">
          <cell r="I172" t="str">
            <v>PN Pitcairn</v>
          </cell>
        </row>
        <row r="173">
          <cell r="I173" t="str">
            <v>PL Poland</v>
          </cell>
        </row>
        <row r="174">
          <cell r="I174" t="str">
            <v>PT Portugal</v>
          </cell>
        </row>
        <row r="175">
          <cell r="I175" t="str">
            <v>PR Puerto Rico</v>
          </cell>
        </row>
        <row r="176">
          <cell r="I176" t="str">
            <v>QA Qatar</v>
          </cell>
        </row>
        <row r="177">
          <cell r="I177" t="str">
            <v>RE Reunion</v>
          </cell>
        </row>
        <row r="178">
          <cell r="I178" t="str">
            <v>RO Romania</v>
          </cell>
        </row>
        <row r="179">
          <cell r="I179" t="str">
            <v>RU Russian Federation</v>
          </cell>
        </row>
        <row r="180">
          <cell r="I180" t="str">
            <v>RW Rwanda</v>
          </cell>
        </row>
        <row r="181">
          <cell r="I181" t="str">
            <v>KN Saint Kitts And Nevis</v>
          </cell>
        </row>
        <row r="182">
          <cell r="I182" t="str">
            <v>LC Saint Lucia</v>
          </cell>
        </row>
        <row r="183">
          <cell r="I183" t="str">
            <v>VC Saint Vincent And The Grenadines</v>
          </cell>
        </row>
        <row r="184">
          <cell r="I184" t="str">
            <v>WS Samoa</v>
          </cell>
        </row>
        <row r="185">
          <cell r="I185" t="str">
            <v>SM San Marino</v>
          </cell>
        </row>
        <row r="186">
          <cell r="I186" t="str">
            <v>ST Sao Tome And Principe</v>
          </cell>
        </row>
        <row r="187">
          <cell r="I187" t="str">
            <v>SA Saudi Arabia</v>
          </cell>
        </row>
        <row r="188">
          <cell r="I188" t="str">
            <v>SN Senegal</v>
          </cell>
        </row>
        <row r="189">
          <cell r="I189" t="str">
            <v>SC Seychelles</v>
          </cell>
        </row>
        <row r="190">
          <cell r="I190" t="str">
            <v>SL Sierra Leone</v>
          </cell>
        </row>
        <row r="191">
          <cell r="I191" t="str">
            <v>SG Singapore</v>
          </cell>
        </row>
        <row r="192">
          <cell r="I192" t="str">
            <v>SK Slovakia, Slovak Republic</v>
          </cell>
        </row>
        <row r="193">
          <cell r="I193" t="str">
            <v>SI Slovenia</v>
          </cell>
        </row>
        <row r="194">
          <cell r="I194" t="str">
            <v>SB Solomon Islands</v>
          </cell>
        </row>
        <row r="195">
          <cell r="I195" t="str">
            <v>SO Somalia</v>
          </cell>
        </row>
        <row r="196">
          <cell r="I196" t="str">
            <v>ZA South Africa</v>
          </cell>
        </row>
        <row r="197">
          <cell r="I197" t="str">
            <v>GS South Georgia And The South Sandwich Isl</v>
          </cell>
        </row>
        <row r="198">
          <cell r="I198" t="str">
            <v>ES Spain</v>
          </cell>
        </row>
        <row r="199">
          <cell r="I199" t="str">
            <v>LK Sri Lanka</v>
          </cell>
        </row>
        <row r="200">
          <cell r="I200" t="str">
            <v>SH St.Helena</v>
          </cell>
        </row>
        <row r="201">
          <cell r="I201" t="str">
            <v>PM St.Pierre And Miquelon</v>
          </cell>
        </row>
        <row r="202">
          <cell r="I202" t="str">
            <v>SD Sudan</v>
          </cell>
        </row>
        <row r="203">
          <cell r="I203" t="str">
            <v>SR Suriname</v>
          </cell>
        </row>
        <row r="204">
          <cell r="I204" t="str">
            <v>SJ Svalard And Jan Mayen Islands</v>
          </cell>
        </row>
        <row r="205">
          <cell r="I205" t="str">
            <v>SZ Swaziland</v>
          </cell>
        </row>
        <row r="206">
          <cell r="I206" t="str">
            <v>SE Sweden</v>
          </cell>
        </row>
        <row r="207">
          <cell r="I207" t="str">
            <v>CH Switzerland</v>
          </cell>
        </row>
        <row r="208">
          <cell r="I208" t="str">
            <v>SY Syrian Arab Republic</v>
          </cell>
        </row>
        <row r="209">
          <cell r="I209" t="str">
            <v>TW Taiwan, Province Of China</v>
          </cell>
        </row>
        <row r="210">
          <cell r="I210" t="str">
            <v>TJ Tajikistan</v>
          </cell>
        </row>
        <row r="211">
          <cell r="I211" t="str">
            <v>TZ Tanzania, United Republic Of</v>
          </cell>
        </row>
        <row r="212">
          <cell r="I212" t="str">
            <v>TH Thailand</v>
          </cell>
        </row>
        <row r="213">
          <cell r="I213" t="str">
            <v>TG Togo</v>
          </cell>
        </row>
        <row r="214">
          <cell r="I214" t="str">
            <v>TK Tokelau</v>
          </cell>
        </row>
        <row r="215">
          <cell r="I215" t="str">
            <v>TO Tonga</v>
          </cell>
        </row>
        <row r="216">
          <cell r="I216" t="str">
            <v>TT Trinidad And Tobago</v>
          </cell>
        </row>
        <row r="217">
          <cell r="I217" t="str">
            <v>TN Tunisia</v>
          </cell>
        </row>
        <row r="218">
          <cell r="I218" t="str">
            <v>TR Turkey</v>
          </cell>
        </row>
        <row r="219">
          <cell r="I219" t="str">
            <v>TM Turkmenistan</v>
          </cell>
        </row>
        <row r="220">
          <cell r="I220" t="str">
            <v>TC Turks And Caicos Islands</v>
          </cell>
        </row>
        <row r="221">
          <cell r="I221" t="str">
            <v>TV Tuvalu</v>
          </cell>
        </row>
        <row r="222">
          <cell r="I222" t="str">
            <v>UG Uganda</v>
          </cell>
        </row>
        <row r="223">
          <cell r="I223" t="str">
            <v>UA Ukraine</v>
          </cell>
        </row>
        <row r="224">
          <cell r="I224" t="str">
            <v>AE United Arab Emirates</v>
          </cell>
        </row>
        <row r="225">
          <cell r="I225" t="str">
            <v>GB United Kingdom</v>
          </cell>
        </row>
        <row r="226">
          <cell r="I226" t="str">
            <v xml:space="preserve"> PICK</v>
          </cell>
        </row>
        <row r="227">
          <cell r="I227" t="str">
            <v>US United States</v>
          </cell>
        </row>
        <row r="228">
          <cell r="I228" t="str">
            <v>UM United States Minor Outlying Islands</v>
          </cell>
        </row>
        <row r="229">
          <cell r="I229" t="str">
            <v>UY Uruguay</v>
          </cell>
        </row>
        <row r="230">
          <cell r="I230" t="str">
            <v>UZ Uzbekistan</v>
          </cell>
        </row>
        <row r="231">
          <cell r="I231" t="str">
            <v>VU Vanuatu</v>
          </cell>
        </row>
        <row r="232">
          <cell r="I232" t="str">
            <v>VA Vatican City State, Holy See</v>
          </cell>
        </row>
        <row r="233">
          <cell r="I233" t="str">
            <v>VE Venezuela</v>
          </cell>
        </row>
        <row r="234">
          <cell r="I234" t="str">
            <v>VN Viet Nam</v>
          </cell>
        </row>
        <row r="235">
          <cell r="I235" t="str">
            <v>VG Virgin Islands, British</v>
          </cell>
        </row>
        <row r="236">
          <cell r="I236" t="str">
            <v>VI Virgin Islands, U.S.</v>
          </cell>
        </row>
        <row r="237">
          <cell r="I237" t="str">
            <v>WF Wallis And Futuna Islands</v>
          </cell>
        </row>
        <row r="238">
          <cell r="I238" t="str">
            <v>EH Western Sahara</v>
          </cell>
        </row>
        <row r="239">
          <cell r="I239" t="str">
            <v>YE Yemen</v>
          </cell>
        </row>
        <row r="240">
          <cell r="I240" t="str">
            <v>YU Yugoslavia</v>
          </cell>
        </row>
        <row r="241">
          <cell r="I241" t="str">
            <v>ZM Zambia</v>
          </cell>
        </row>
        <row r="242">
          <cell r="I242" t="str">
            <v>ZW Zimbabwe</v>
          </cell>
        </row>
        <row r="243">
          <cell r="I243" t="str">
            <v>99 Multiple</v>
          </cell>
        </row>
        <row r="244">
          <cell r="I244" t="str">
            <v>NO NO</v>
          </cell>
        </row>
        <row r="245">
          <cell r="I245" t="str">
            <v>x x</v>
          </cell>
        </row>
        <row r="246">
          <cell r="I246" t="str">
            <v>x x</v>
          </cell>
        </row>
        <row r="247">
          <cell r="I247" t="str">
            <v>x x</v>
          </cell>
        </row>
        <row r="248">
          <cell r="I248" t="str">
            <v>x x</v>
          </cell>
        </row>
        <row r="249">
          <cell r="I249" t="str">
            <v>x x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ALL COLORS</v>
          </cell>
        </row>
        <row r="3">
          <cell r="A3" t="str">
            <v>ALL SIZES</v>
          </cell>
        </row>
        <row r="4">
          <cell r="A4" t="str">
            <v>NRF BASIC</v>
          </cell>
        </row>
        <row r="5">
          <cell r="A5" t="str">
            <v>XXS-XXXL</v>
          </cell>
        </row>
        <row r="6">
          <cell r="A6" t="str">
            <v>EYE GLASS</v>
          </cell>
        </row>
        <row r="7">
          <cell r="A7" t="str">
            <v>1X - 3X</v>
          </cell>
        </row>
        <row r="8">
          <cell r="A8" t="str">
            <v>BRA SIZES</v>
          </cell>
        </row>
        <row r="9">
          <cell r="A9" t="str">
            <v>5 - 10</v>
          </cell>
        </row>
        <row r="10">
          <cell r="A10" t="str">
            <v>MEN SHORTS</v>
          </cell>
        </row>
        <row r="11">
          <cell r="A11" t="str">
            <v>MISSY # SZ</v>
          </cell>
        </row>
        <row r="12">
          <cell r="A12" t="str">
            <v>PP - PXL</v>
          </cell>
        </row>
        <row r="13">
          <cell r="A13" t="str">
            <v>0P - 16P</v>
          </cell>
        </row>
        <row r="14">
          <cell r="A14" t="str">
            <v>HOISERY</v>
          </cell>
        </row>
        <row r="15">
          <cell r="A15" t="str">
            <v>PANTY SZ</v>
          </cell>
        </row>
        <row r="16">
          <cell r="A16" t="str">
            <v>WM PETITES</v>
          </cell>
        </row>
        <row r="17">
          <cell r="A17" t="str">
            <v>P/S-XL/XXL</v>
          </cell>
        </row>
        <row r="18">
          <cell r="A18" t="str">
            <v>MENS SHIRT</v>
          </cell>
        </row>
        <row r="19">
          <cell r="A19" t="str">
            <v>MENS PANTS</v>
          </cell>
        </row>
        <row r="20">
          <cell r="A20" t="str">
            <v>BEDDING</v>
          </cell>
        </row>
        <row r="21">
          <cell r="A21" t="str">
            <v>BATH</v>
          </cell>
        </row>
        <row r="22">
          <cell r="A22" t="str">
            <v>BP</v>
          </cell>
        </row>
        <row r="23">
          <cell r="A23" t="str">
            <v>ALL SCHOOL</v>
          </cell>
        </row>
        <row r="24">
          <cell r="A24" t="str">
            <v>INITIALS</v>
          </cell>
        </row>
        <row r="25">
          <cell r="A25" t="str">
            <v>WM 14W-28W</v>
          </cell>
        </row>
        <row r="26">
          <cell r="A26" t="str">
            <v>JUNIOR SZ</v>
          </cell>
        </row>
        <row r="27">
          <cell r="A27" t="str">
            <v>MEN COATS</v>
          </cell>
        </row>
        <row r="28">
          <cell r="A28" t="str">
            <v>SOCKS</v>
          </cell>
        </row>
        <row r="29">
          <cell r="A29" t="str">
            <v>EURO SIZES</v>
          </cell>
        </row>
        <row r="30">
          <cell r="A30" t="str">
            <v>9-11 SOCKS</v>
          </cell>
        </row>
        <row r="31">
          <cell r="A31" t="str">
            <v>CHILDREN</v>
          </cell>
        </row>
        <row r="32">
          <cell r="A32" t="str">
            <v>SWIM</v>
          </cell>
        </row>
        <row r="33">
          <cell r="A33" t="str">
            <v>NO SIZE/PR</v>
          </cell>
        </row>
        <row r="34">
          <cell r="A34" t="str">
            <v>LUGGAGE</v>
          </cell>
        </row>
        <row r="35">
          <cell r="A35" t="str">
            <v>MISSY PANT</v>
          </cell>
        </row>
        <row r="36">
          <cell r="A36" t="str">
            <v>BIG/TALL</v>
          </cell>
        </row>
        <row r="37">
          <cell r="A37" t="str">
            <v>x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L9" t="str">
            <v>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  <sheetName val="a"/>
      <sheetName val="COO"/>
    </sheetNames>
    <sheetDataSet>
      <sheetData sheetId="0" refreshError="1">
        <row r="2">
          <cell r="DS2" t="str">
            <v>KD</v>
          </cell>
          <cell r="DW2" t="str">
            <v>2 seater sofa</v>
          </cell>
          <cell r="EA2" t="str">
            <v xml:space="preserve">ANILINE DYE  </v>
          </cell>
          <cell r="EC2" t="str">
            <v>CA standard</v>
          </cell>
          <cell r="EE2" t="str">
            <v>Carton</v>
          </cell>
          <cell r="EF2" t="str">
            <v>S/1</v>
          </cell>
          <cell r="EG2" t="str">
            <v>Oak</v>
          </cell>
          <cell r="EH2" t="str">
            <v>BEIGE RAFFIA</v>
          </cell>
        </row>
        <row r="3">
          <cell r="DW3" t="str">
            <v>3 seater sofa</v>
          </cell>
          <cell r="EA3" t="str">
            <v>Bycast Buffalo</v>
          </cell>
          <cell r="EC3" t="str">
            <v>UK standard</v>
          </cell>
          <cell r="EE3" t="str">
            <v>Soft wrap</v>
          </cell>
          <cell r="EF3" t="str">
            <v>S/2</v>
          </cell>
          <cell r="EG3" t="str">
            <v>Ash</v>
          </cell>
          <cell r="EH3" t="str">
            <v>Black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in"/>
      <sheetName val="Mapping"/>
      <sheetName val="Office Use"/>
      <sheetName val="COO"/>
      <sheetName val="MultiSelects"/>
      <sheetName val="Currenc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mplate"/>
      <sheetName val="Sheet2"/>
      <sheetName val="Sheet1"/>
      <sheetName val="APPROVAL"/>
      <sheetName val="Module1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X-PORTS"/>
      <sheetName val="Mapping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X-PORTS"/>
      <sheetName val="Mapping"/>
      <sheetName val="Mattress"/>
      <sheetName val="Blanket Throw"/>
      <sheetName val="Window"/>
      <sheetName val="Bedding Set"/>
      <sheetName val="Furniture Protector"/>
      <sheetName val="Shower Curtain"/>
      <sheetName val="Sheet Pillowcase"/>
      <sheetName val="Pillow"/>
      <sheetName val="Bedding Accessories"/>
      <sheetName val="Rugs"/>
      <sheetName val="Bath Accessories"/>
    </sheetNames>
    <sheetDataSet>
      <sheetData sheetId="0" refreshError="1"/>
      <sheetData sheetId="1" refreshError="1"/>
      <sheetData sheetId="2" refreshError="1">
        <row r="10">
          <cell r="A10" t="str">
            <v>China (Port Specific)</v>
          </cell>
        </row>
        <row r="11">
          <cell r="A11" t="str">
            <v xml:space="preserve">Xingang     </v>
          </cell>
          <cell r="B11">
            <v>1.0808897876643073</v>
          </cell>
        </row>
        <row r="12">
          <cell r="A12" t="str">
            <v xml:space="preserve">Ningbo     </v>
          </cell>
          <cell r="B12">
            <v>1.0626895854398382</v>
          </cell>
        </row>
        <row r="13">
          <cell r="A13" t="str">
            <v xml:space="preserve">Fuzhou     </v>
          </cell>
          <cell r="B13">
            <v>1.0303336703741153</v>
          </cell>
        </row>
        <row r="14">
          <cell r="A14" t="str">
            <v xml:space="preserve">Dalian     </v>
          </cell>
          <cell r="B14">
            <v>1.0728008088978767</v>
          </cell>
        </row>
        <row r="15">
          <cell r="A15" t="str">
            <v xml:space="preserve">Qingdao     </v>
          </cell>
          <cell r="B15">
            <v>1.0207280080889787</v>
          </cell>
        </row>
        <row r="16">
          <cell r="A16" t="str">
            <v xml:space="preserve">Shanghai     </v>
          </cell>
          <cell r="B16">
            <v>1.0267947421638017</v>
          </cell>
        </row>
        <row r="17">
          <cell r="A17" t="str">
            <v xml:space="preserve">Tianjin     </v>
          </cell>
          <cell r="B17">
            <v>1.0808897876643073</v>
          </cell>
        </row>
        <row r="18">
          <cell r="A18" t="str">
            <v xml:space="preserve">Xiamen     </v>
          </cell>
          <cell r="B18">
            <v>1.0925176946410515</v>
          </cell>
        </row>
        <row r="19">
          <cell r="A19" t="str">
            <v xml:space="preserve">Shenzhen/Yantian     </v>
          </cell>
          <cell r="B19">
            <v>0.91961577350859458</v>
          </cell>
        </row>
        <row r="20">
          <cell r="A20" t="str">
            <v>Hong Kong</v>
          </cell>
          <cell r="B20">
            <v>0.93124368048533868</v>
          </cell>
        </row>
        <row r="21">
          <cell r="A21" t="str">
            <v>Indonesia</v>
          </cell>
          <cell r="B21">
            <v>1.1051567239635995</v>
          </cell>
        </row>
        <row r="22">
          <cell r="A22" t="str">
            <v>Korea</v>
          </cell>
          <cell r="B22">
            <v>0.91506572295247723</v>
          </cell>
        </row>
        <row r="23">
          <cell r="A23" t="str">
            <v>Macau</v>
          </cell>
          <cell r="B23">
            <v>1.2305358948432761</v>
          </cell>
        </row>
        <row r="24">
          <cell r="A24" t="str">
            <v>Malaysia (Port Specific)</v>
          </cell>
        </row>
        <row r="25">
          <cell r="A25" t="str">
            <v xml:space="preserve">Bintulu  </v>
          </cell>
          <cell r="B25">
            <v>1.3099089989888777</v>
          </cell>
        </row>
        <row r="26">
          <cell r="A26" t="str">
            <v xml:space="preserve">Penang     </v>
          </cell>
          <cell r="B26">
            <v>1.0530839231547018</v>
          </cell>
        </row>
        <row r="27">
          <cell r="A27" t="str">
            <v xml:space="preserve">Kelang     </v>
          </cell>
          <cell r="B27">
            <v>1.0626895854398382</v>
          </cell>
        </row>
        <row r="28">
          <cell r="A28" t="str">
            <v xml:space="preserve">Pasir Gudang     </v>
          </cell>
          <cell r="B28">
            <v>1.0844287158746209</v>
          </cell>
        </row>
        <row r="29">
          <cell r="A29" t="str">
            <v>Philippines</v>
          </cell>
          <cell r="B29">
            <v>1.0546006066734075</v>
          </cell>
        </row>
        <row r="30">
          <cell r="A30" t="str">
            <v>Singapore</v>
          </cell>
          <cell r="B30">
            <v>1.0197168857431749</v>
          </cell>
        </row>
        <row r="31">
          <cell r="A31" t="str">
            <v>Taiwan (Port Specific)</v>
          </cell>
          <cell r="B31">
            <v>0</v>
          </cell>
        </row>
        <row r="32">
          <cell r="A32" t="str">
            <v xml:space="preserve">Kaoshiung     </v>
          </cell>
          <cell r="B32">
            <v>0.92922143579373107</v>
          </cell>
        </row>
        <row r="33">
          <cell r="A33" t="str">
            <v xml:space="preserve">Keelung     </v>
          </cell>
          <cell r="B33">
            <v>0.95449949443882709</v>
          </cell>
        </row>
        <row r="34">
          <cell r="A34" t="str">
            <v xml:space="preserve">Taichung     </v>
          </cell>
          <cell r="B34">
            <v>0.95449949443882709</v>
          </cell>
        </row>
        <row r="35">
          <cell r="A35" t="str">
            <v>Vietnam</v>
          </cell>
          <cell r="B35">
            <v>1.2568250758341759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  <sheetName val="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D632-66D2-47B7-8FFC-0C825E6F68F0}">
  <dimension ref="A2:HP20"/>
  <sheetViews>
    <sheetView workbookViewId="0">
      <selection activeCell="D4" sqref="D4"/>
    </sheetView>
  </sheetViews>
  <sheetFormatPr defaultRowHeight="15"/>
  <cols>
    <col min="1" max="1" width="18.7109375" customWidth="1"/>
    <col min="2" max="2" width="25.140625" customWidth="1"/>
    <col min="3" max="3" width="21.140625" customWidth="1"/>
    <col min="4" max="4" width="27.140625" customWidth="1"/>
    <col min="5" max="5" width="28.140625" customWidth="1"/>
    <col min="6" max="6" width="19.42578125" customWidth="1"/>
    <col min="7" max="7" width="20.5703125" customWidth="1"/>
    <col min="8" max="8" width="18.85546875" customWidth="1"/>
  </cols>
  <sheetData>
    <row r="2" spans="1:224" s="6" customFormat="1" ht="20.25">
      <c r="A2" s="4" t="s">
        <v>796</v>
      </c>
      <c r="B2" s="5"/>
      <c r="C2" s="4"/>
      <c r="D2" s="5"/>
      <c r="E2" s="4"/>
      <c r="F2" s="5"/>
      <c r="G2" s="4"/>
      <c r="H2" s="5"/>
      <c r="O2" s="7"/>
      <c r="R2" s="6" t="s">
        <v>21</v>
      </c>
      <c r="W2" s="8"/>
      <c r="Y2" s="9"/>
      <c r="Z2" s="9"/>
      <c r="AA2" s="9"/>
      <c r="HF2" s="10"/>
    </row>
    <row r="3" spans="1:224" s="51" customFormat="1" ht="70.5" customHeight="1">
      <c r="A3" s="58" t="s">
        <v>19</v>
      </c>
      <c r="B3" s="49" t="s">
        <v>246</v>
      </c>
      <c r="C3" s="47" t="s">
        <v>22</v>
      </c>
      <c r="D3" s="104" t="str">
        <f>_xlfn.TEXTJOIN(" ",TRUE,B6,D5,D6,B7,D4,D7)</f>
        <v>Macy's 2026 Fall Arch Studio   Microfiber DA COMFORTER (SET)</v>
      </c>
      <c r="E3" s="59" t="s">
        <v>23</v>
      </c>
      <c r="F3" s="50" t="s">
        <v>36</v>
      </c>
      <c r="G3" s="59" t="s">
        <v>24</v>
      </c>
      <c r="H3" s="50" t="s">
        <v>248</v>
      </c>
      <c r="O3" s="52"/>
      <c r="S3" s="53"/>
      <c r="T3" s="53"/>
      <c r="U3" s="14"/>
      <c r="W3" s="54"/>
      <c r="X3" s="30"/>
      <c r="Y3" s="55"/>
      <c r="Z3" s="55"/>
      <c r="AA3" s="55"/>
      <c r="GX3" s="56"/>
      <c r="HB3" s="57" t="s">
        <v>25</v>
      </c>
      <c r="HC3" s="57" t="s">
        <v>26</v>
      </c>
      <c r="HD3" s="57" t="s">
        <v>27</v>
      </c>
      <c r="HE3" s="57" t="s">
        <v>28</v>
      </c>
      <c r="HF3" s="57"/>
      <c r="HG3" s="57" t="s">
        <v>29</v>
      </c>
      <c r="HH3" s="57" t="s">
        <v>30</v>
      </c>
      <c r="HI3" s="57" t="s">
        <v>31</v>
      </c>
      <c r="HJ3" s="57" t="s">
        <v>32</v>
      </c>
      <c r="HK3" s="57"/>
      <c r="HL3" s="57"/>
      <c r="HM3" s="57"/>
      <c r="HN3" s="57"/>
      <c r="HO3" s="57"/>
      <c r="HP3" s="57"/>
    </row>
    <row r="4" spans="1:224" s="6" customFormat="1" ht="15" customHeight="1">
      <c r="A4" s="60" t="s">
        <v>18</v>
      </c>
      <c r="B4" s="11" t="s">
        <v>109</v>
      </c>
      <c r="C4" s="48" t="s">
        <v>33</v>
      </c>
      <c r="D4" s="11" t="s">
        <v>828</v>
      </c>
      <c r="E4" s="41" t="s">
        <v>34</v>
      </c>
      <c r="F4" s="12" t="s">
        <v>584</v>
      </c>
      <c r="G4" s="41" t="s">
        <v>35</v>
      </c>
      <c r="H4" s="12" t="s">
        <v>251</v>
      </c>
      <c r="O4" s="7"/>
      <c r="S4" s="13"/>
      <c r="T4" s="13"/>
      <c r="U4" s="14"/>
      <c r="W4" s="8"/>
      <c r="X4" s="15"/>
      <c r="Y4" s="9"/>
      <c r="Z4" s="9"/>
      <c r="AA4" s="9"/>
      <c r="GX4" s="10"/>
      <c r="HB4" s="18" t="s">
        <v>36</v>
      </c>
      <c r="HC4" s="19" t="s">
        <v>37</v>
      </c>
      <c r="HD4" s="16" t="s">
        <v>38</v>
      </c>
      <c r="HE4" s="16" t="s">
        <v>39</v>
      </c>
      <c r="HF4" s="16" t="s">
        <v>40</v>
      </c>
      <c r="HG4" s="16"/>
      <c r="HH4" s="18"/>
      <c r="HI4" s="16"/>
      <c r="HJ4" s="16"/>
      <c r="HK4" s="16"/>
      <c r="HL4" s="16"/>
      <c r="HM4" s="16"/>
      <c r="HN4" s="16"/>
      <c r="HO4" s="16"/>
      <c r="HP4" s="16"/>
    </row>
    <row r="5" spans="1:224" s="6" customFormat="1" ht="15" customHeight="1">
      <c r="A5" s="58" t="s">
        <v>823</v>
      </c>
      <c r="B5" s="11"/>
      <c r="C5" s="17" t="s">
        <v>42</v>
      </c>
      <c r="D5" s="11">
        <v>2026</v>
      </c>
      <c r="E5" s="41" t="s">
        <v>826</v>
      </c>
      <c r="F5" s="12" t="s">
        <v>54</v>
      </c>
      <c r="G5" s="41" t="s">
        <v>43</v>
      </c>
      <c r="H5" s="12" t="s">
        <v>151</v>
      </c>
      <c r="O5" s="7"/>
      <c r="S5" s="13"/>
      <c r="T5" s="13"/>
      <c r="U5" s="14"/>
      <c r="W5" s="8"/>
      <c r="X5" s="15"/>
      <c r="Y5" s="9"/>
      <c r="Z5" s="9"/>
      <c r="AA5" s="9"/>
      <c r="GX5" s="10"/>
      <c r="HB5" s="18"/>
      <c r="HC5" s="19"/>
      <c r="HD5" s="16"/>
      <c r="HE5" s="16"/>
      <c r="HF5" s="16"/>
      <c r="HG5" s="16"/>
      <c r="HH5" s="18"/>
      <c r="HI5" s="16"/>
      <c r="HJ5" s="16"/>
      <c r="HK5" s="16"/>
      <c r="HL5" s="16"/>
      <c r="HM5" s="16"/>
      <c r="HN5" s="16"/>
      <c r="HO5" s="16"/>
      <c r="HP5" s="16"/>
    </row>
    <row r="6" spans="1:224" s="6" customFormat="1" ht="15" customHeight="1">
      <c r="A6" s="17" t="s">
        <v>41</v>
      </c>
      <c r="B6" s="11" t="s">
        <v>169</v>
      </c>
      <c r="C6" s="17" t="s">
        <v>44</v>
      </c>
      <c r="D6" s="11" t="s">
        <v>68</v>
      </c>
      <c r="E6" s="41" t="s">
        <v>827</v>
      </c>
      <c r="F6" s="12"/>
      <c r="G6" s="41" t="s">
        <v>46</v>
      </c>
      <c r="H6" s="12" t="s">
        <v>0</v>
      </c>
      <c r="O6" s="7"/>
      <c r="S6" s="20"/>
      <c r="T6" s="20"/>
      <c r="U6" s="15"/>
      <c r="V6" s="15"/>
      <c r="W6" s="21"/>
      <c r="X6" s="22"/>
      <c r="Y6" s="9"/>
      <c r="Z6" s="9"/>
      <c r="AA6" s="9"/>
      <c r="GT6" s="23"/>
      <c r="GU6" s="24"/>
      <c r="GV6" s="23"/>
      <c r="GW6" s="24"/>
      <c r="GX6" s="25"/>
      <c r="GY6" s="23"/>
      <c r="GZ6" s="23"/>
      <c r="HB6" s="26" t="s">
        <v>47</v>
      </c>
      <c r="HC6" s="26" t="s">
        <v>48</v>
      </c>
      <c r="HD6" s="27" t="s">
        <v>2</v>
      </c>
      <c r="HE6" s="28" t="s">
        <v>49</v>
      </c>
      <c r="HF6" s="29"/>
      <c r="HG6" s="18"/>
      <c r="HH6" s="18"/>
      <c r="HI6" s="16"/>
      <c r="HJ6" s="16"/>
      <c r="HK6" s="16"/>
      <c r="HL6" s="16"/>
      <c r="HM6" s="16"/>
      <c r="HN6" s="16"/>
      <c r="HO6" s="16"/>
      <c r="HP6" s="16"/>
    </row>
    <row r="7" spans="1:224" s="6" customFormat="1" ht="15" customHeight="1">
      <c r="A7" s="17" t="s">
        <v>3</v>
      </c>
      <c r="B7" s="11" t="s">
        <v>336</v>
      </c>
      <c r="C7" s="45" t="s">
        <v>50</v>
      </c>
      <c r="D7" s="12" t="s">
        <v>294</v>
      </c>
      <c r="E7" s="41" t="s">
        <v>45</v>
      </c>
      <c r="F7" s="12" t="s">
        <v>130</v>
      </c>
      <c r="G7" s="41" t="s">
        <v>52</v>
      </c>
      <c r="H7" s="12" t="s">
        <v>637</v>
      </c>
      <c r="O7" s="7"/>
      <c r="S7" s="13"/>
      <c r="T7" s="13"/>
      <c r="U7" s="14"/>
      <c r="W7" s="8"/>
      <c r="X7" s="30"/>
      <c r="Y7" s="9"/>
      <c r="Z7" s="9"/>
      <c r="AA7" s="9"/>
      <c r="GT7" s="31"/>
      <c r="GU7" s="31"/>
      <c r="GV7" s="32"/>
      <c r="GW7" s="33"/>
      <c r="GX7" s="25"/>
      <c r="GY7" s="23"/>
      <c r="GZ7" s="23"/>
      <c r="HB7" s="18" t="s">
        <v>53</v>
      </c>
      <c r="HC7" s="18" t="s">
        <v>54</v>
      </c>
      <c r="HD7" s="29" t="s">
        <v>55</v>
      </c>
      <c r="HE7" s="34" t="s">
        <v>56</v>
      </c>
      <c r="HF7" s="34" t="s">
        <v>57</v>
      </c>
      <c r="HG7" s="18" t="s">
        <v>58</v>
      </c>
      <c r="HH7" s="18" t="s">
        <v>59</v>
      </c>
      <c r="HI7" s="16" t="s">
        <v>60</v>
      </c>
      <c r="HJ7" s="16"/>
      <c r="HK7" s="16"/>
      <c r="HL7" s="16"/>
      <c r="HM7" s="16"/>
      <c r="HN7" s="16"/>
      <c r="HO7" s="16"/>
      <c r="HP7" s="16"/>
    </row>
    <row r="8" spans="1:224" s="6" customFormat="1" ht="15" customHeight="1">
      <c r="A8" s="40" t="s">
        <v>20</v>
      </c>
      <c r="B8" s="11"/>
      <c r="C8" s="40" t="s">
        <v>62</v>
      </c>
      <c r="D8" s="11" t="s">
        <v>63</v>
      </c>
      <c r="E8" s="41" t="s">
        <v>51</v>
      </c>
      <c r="F8" s="12" t="s">
        <v>587</v>
      </c>
      <c r="G8" s="40" t="s">
        <v>79</v>
      </c>
      <c r="H8" s="11" t="s">
        <v>1</v>
      </c>
      <c r="O8" s="7"/>
      <c r="S8" s="13"/>
      <c r="T8" s="13"/>
      <c r="U8" s="14"/>
      <c r="W8" s="8"/>
      <c r="X8" s="30"/>
      <c r="Y8" s="9"/>
      <c r="Z8" s="9"/>
      <c r="AA8" s="9"/>
      <c r="GT8" s="31"/>
      <c r="GU8" s="31"/>
      <c r="GV8" s="32"/>
      <c r="GW8" s="33"/>
      <c r="GX8" s="25"/>
      <c r="GY8" s="23"/>
      <c r="GZ8" s="23"/>
      <c r="HB8" s="18"/>
      <c r="HC8" s="18"/>
      <c r="HD8" s="29"/>
      <c r="HE8" s="34"/>
      <c r="HF8" s="34"/>
      <c r="HG8" s="18"/>
      <c r="HH8" s="18"/>
      <c r="HI8" s="16"/>
      <c r="HJ8" s="16"/>
      <c r="HK8" s="16"/>
      <c r="HL8" s="16"/>
      <c r="HM8" s="16"/>
      <c r="HN8" s="16"/>
      <c r="HO8" s="16"/>
      <c r="HP8" s="16"/>
    </row>
    <row r="9" spans="1:224">
      <c r="A9" s="40" t="s">
        <v>61</v>
      </c>
      <c r="B9" s="11"/>
      <c r="C9" s="40" t="s">
        <v>64</v>
      </c>
      <c r="D9" s="11"/>
      <c r="E9" s="40" t="s">
        <v>700</v>
      </c>
      <c r="F9" s="11" t="s">
        <v>706</v>
      </c>
    </row>
    <row r="10" spans="1:224">
      <c r="A10" s="40" t="s">
        <v>697</v>
      </c>
      <c r="B10" s="35"/>
      <c r="C10" s="40" t="s">
        <v>65</v>
      </c>
      <c r="D10" s="121">
        <v>46080</v>
      </c>
      <c r="E10" s="40" t="s">
        <v>698</v>
      </c>
      <c r="F10" s="35" t="s">
        <v>710</v>
      </c>
    </row>
    <row r="11" spans="1:224">
      <c r="C11" s="40" t="s">
        <v>66</v>
      </c>
      <c r="D11" s="35" t="s">
        <v>0</v>
      </c>
      <c r="E11" s="63" t="s">
        <v>699</v>
      </c>
      <c r="F11" s="35" t="s">
        <v>794</v>
      </c>
    </row>
    <row r="14" spans="1:224">
      <c r="D14" s="109"/>
    </row>
    <row r="15" spans="1:224">
      <c r="A15" t="s">
        <v>697</v>
      </c>
    </row>
    <row r="16" spans="1:224">
      <c r="A16" s="3" t="s">
        <v>815</v>
      </c>
    </row>
    <row r="17" spans="1:1">
      <c r="A17" s="3" t="s">
        <v>816</v>
      </c>
    </row>
    <row r="18" spans="1:1">
      <c r="A18" t="s">
        <v>817</v>
      </c>
    </row>
    <row r="19" spans="1:1">
      <c r="A19" s="3" t="s">
        <v>818</v>
      </c>
    </row>
    <row r="20" spans="1:1">
      <c r="A20" s="3" t="s">
        <v>819</v>
      </c>
    </row>
  </sheetData>
  <protectedRanges>
    <protectedRange password="F78C" sqref="HB4:HC8 HH4:HH8 HD6:HG8 GT6:GZ8" name="区域1_1"/>
  </protectedRanges>
  <phoneticPr fontId="27" type="noConversion"/>
  <dataValidations count="1">
    <dataValidation type="list" allowBlank="1" showInputMessage="1" showErrorMessage="1" sqref="IL3:IL8 IJ7:IJ8 IJ4:IJ5" xr:uid="{030A78AB-2A32-4917-A04B-6317776CEC45}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 xr:uid="{546BF3BA-243A-487A-A4A3-3131909B2EDA}">
          <x14:formula1>
            <xm:f>Data!$A$2:$A$3</xm:f>
          </x14:formula1>
          <xm:sqref>B3</xm:sqref>
        </x14:dataValidation>
        <x14:dataValidation type="list" allowBlank="1" showInputMessage="1" showErrorMessage="1" xr:uid="{0F88EBBA-BD7B-40F1-9688-F8FCC745001D}">
          <x14:formula1>
            <xm:f>ValueSelection!$E$2:$E$29</xm:f>
          </x14:formula1>
          <xm:sqref>B8</xm:sqref>
        </x14:dataValidation>
        <x14:dataValidation type="list" allowBlank="1" showInputMessage="1" showErrorMessage="1" xr:uid="{15A543E5-97EB-436C-90CB-A77C9C089B89}">
          <x14:formula1>
            <xm:f>Data!$J$2:$J$4</xm:f>
          </x14:formula1>
          <xm:sqref>B9</xm:sqref>
        </x14:dataValidation>
        <x14:dataValidation type="list" allowBlank="1" showInputMessage="1" showErrorMessage="1" xr:uid="{B85BC574-CEDB-46FB-A068-AD2420AD2E69}">
          <x14:formula1>
            <xm:f>Data!$T$2:$T$3</xm:f>
          </x14:formula1>
          <xm:sqref>H8</xm:sqref>
        </x14:dataValidation>
        <x14:dataValidation type="list" allowBlank="1" showInputMessage="1" showErrorMessage="1" xr:uid="{F049981D-1362-4387-BF7A-35B19092DC2F}">
          <x14:formula1>
            <xm:f>Data!$B$2:$B$5</xm:f>
          </x14:formula1>
          <xm:sqref>D5</xm:sqref>
        </x14:dataValidation>
        <x14:dataValidation type="list" allowBlank="1" showInputMessage="1" showErrorMessage="1" xr:uid="{72A5840D-95D3-442E-AB7D-E6BEF4D7338D}">
          <x14:formula1>
            <xm:f>Data!$C$2:$C$7</xm:f>
          </x14:formula1>
          <xm:sqref>D6</xm:sqref>
        </x14:dataValidation>
        <x14:dataValidation type="list" allowBlank="1" showInputMessage="1" showErrorMessage="1" xr:uid="{B2BAE4CE-7FD9-43F9-9291-7107126A40DB}">
          <x14:formula1>
            <xm:f>ValueSelection!$F$2:$F$27</xm:f>
          </x14:formula1>
          <xm:sqref>D7</xm:sqref>
        </x14:dataValidation>
        <x14:dataValidation type="list" allowBlank="1" showInputMessage="1" showErrorMessage="1" xr:uid="{4B5C395D-91F9-4E93-9729-D19EFD1B5A75}">
          <x14:formula1>
            <xm:f>Data!$K$2:$K$3</xm:f>
          </x14:formula1>
          <xm:sqref>D11</xm:sqref>
        </x14:dataValidation>
        <x14:dataValidation type="list" allowBlank="1" showInputMessage="1" showErrorMessage="1" xr:uid="{C0EE77F5-0BD9-423D-8355-EBB3E3C39BB7}">
          <x14:formula1>
            <xm:f>Data!$F$2:$F$3</xm:f>
          </x14:formula1>
          <xm:sqref>F3</xm:sqref>
        </x14:dataValidation>
        <x14:dataValidation type="list" allowBlank="1" showInputMessage="1" showErrorMessage="1" xr:uid="{6049C67D-3772-4C0C-B578-A2154CC84EB1}">
          <x14:formula1>
            <xm:f>Data!$G$2:$G$8</xm:f>
          </x14:formula1>
          <xm:sqref>F4</xm:sqref>
        </x14:dataValidation>
        <x14:dataValidation type="list" allowBlank="1" showInputMessage="1" showErrorMessage="1" xr:uid="{90B8D34E-8FE1-4995-B78C-D180C754446C}">
          <x14:formula1>
            <xm:f>Data!$H$2:$H$9</xm:f>
          </x14:formula1>
          <xm:sqref>F5:F6</xm:sqref>
        </x14:dataValidation>
        <x14:dataValidation type="list" allowBlank="1" showInputMessage="1" showErrorMessage="1" xr:uid="{C208EC4F-CEA2-47A1-BF7C-36DAA98E336C}">
          <x14:formula1>
            <xm:f>Data!$I$2:$I$5</xm:f>
          </x14:formula1>
          <xm:sqref>F7</xm:sqref>
        </x14:dataValidation>
        <x14:dataValidation type="list" allowBlank="1" showInputMessage="1" showErrorMessage="1" xr:uid="{7A76C1C5-E107-4AD5-956C-E6927D7F106F}">
          <x14:formula1>
            <xm:f>ValueSelection!$H$2:$H$12</xm:f>
          </x14:formula1>
          <xm:sqref>F8</xm:sqref>
        </x14:dataValidation>
        <x14:dataValidation type="list" allowBlank="1" showInputMessage="1" showErrorMessage="1" xr:uid="{B2509024-01AF-4A10-BA7A-3679A097936B}">
          <x14:formula1>
            <xm:f>Data!$M$2:$M$5</xm:f>
          </x14:formula1>
          <xm:sqref>H3</xm:sqref>
        </x14:dataValidation>
        <x14:dataValidation type="list" allowBlank="1" showInputMessage="1" showErrorMessage="1" xr:uid="{80E565F3-E468-4ED8-B6FB-254AC6905526}">
          <x14:formula1>
            <xm:f>Data!$O$2:$O$3</xm:f>
          </x14:formula1>
          <xm:sqref>H5</xm:sqref>
        </x14:dataValidation>
        <x14:dataValidation type="list" allowBlank="1" showInputMessage="1" showErrorMessage="1" xr:uid="{5B002FB1-18C7-4522-8A2C-046B31BD01B0}">
          <x14:formula1>
            <xm:f>Data!$P$2:$P$3</xm:f>
          </x14:formula1>
          <xm:sqref>H6</xm:sqref>
        </x14:dataValidation>
        <x14:dataValidation type="list" allowBlank="1" showInputMessage="1" showErrorMessage="1" xr:uid="{E7D53A1E-AFF6-4621-AEC9-3EE9CE6100D9}">
          <x14:formula1>
            <xm:f>ValueSelection!$K$2:$K$57</xm:f>
          </x14:formula1>
          <xm:sqref>H7</xm:sqref>
        </x14:dataValidation>
        <x14:dataValidation type="list" allowBlank="1" showInputMessage="1" showErrorMessage="1" xr:uid="{6C552DF5-92A6-4381-A025-35C5D3385EB1}">
          <x14:formula1>
            <xm:f>Data!$E$2:$E$6</xm:f>
          </x14:formula1>
          <xm:sqref>D9</xm:sqref>
        </x14:dataValidation>
        <x14:dataValidation type="list" allowBlank="1" showInputMessage="1" showErrorMessage="1" xr:uid="{7B8F4874-51DB-4D81-B8DB-AE367FBF5E46}">
          <x14:formula1>
            <xm:f>ValueSelection!$D$2:$D$296</xm:f>
          </x14:formula1>
          <xm:sqref>B7</xm:sqref>
        </x14:dataValidation>
        <x14:dataValidation type="list" allowBlank="1" showInputMessage="1" showErrorMessage="1" xr:uid="{7F06CD73-09BC-4945-A44C-FAF9FA90434D}">
          <x14:formula1>
            <xm:f>ValueSelection!$I$2:$I$8</xm:f>
          </x14:formula1>
          <xm:sqref>F9</xm:sqref>
        </x14:dataValidation>
        <x14:dataValidation type="list" allowBlank="1" showInputMessage="1" showErrorMessage="1" xr:uid="{6D6523C4-7FAD-4239-9714-741CD3180BE0}">
          <x14:formula1>
            <xm:f>ValueSelection!$J$2:$J$11</xm:f>
          </x14:formula1>
          <xm:sqref>F10</xm:sqref>
        </x14:dataValidation>
        <x14:dataValidation type="list" allowBlank="1" showInputMessage="1" showErrorMessage="1" xr:uid="{1CEF681A-E6FC-41CB-A730-25FFB884129F}">
          <x14:formula1>
            <xm:f>Data!$L$2:$L$9</xm:f>
          </x14:formula1>
          <xm:sqref>F11</xm:sqref>
        </x14:dataValidation>
        <x14:dataValidation type="list" allowBlank="1" showInputMessage="1" showErrorMessage="1" xr:uid="{78152A81-4D9E-411C-BB92-9E4800921F71}">
          <x14:formula1>
            <xm:f>ValueSelection!$C$2:$C$71</xm:f>
          </x14:formula1>
          <xm:sqref>B6</xm:sqref>
        </x14:dataValidation>
        <x14:dataValidation type="list" allowBlank="1" showInputMessage="1" showErrorMessage="1" xr:uid="{9216C48B-AD97-4C01-A9D9-0E4CB3DA1C4B}">
          <x14:formula1>
            <xm:f>ValueSelection!$B$2:$B$71</xm:f>
          </x14:formula1>
          <xm:sqref>B4:B5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C11A9-69BD-46C9-8F53-E082C6BBA5A4}">
  <dimension ref="A1:BL2"/>
  <sheetViews>
    <sheetView tabSelected="1" workbookViewId="0">
      <selection activeCell="K7" sqref="K7"/>
    </sheetView>
  </sheetViews>
  <sheetFormatPr defaultColWidth="9.140625" defaultRowHeight="15"/>
  <cols>
    <col min="1" max="1" width="10.140625" style="66" customWidth="1"/>
    <col min="2" max="2" width="7.140625" style="67" customWidth="1"/>
    <col min="3" max="3" width="8.42578125" style="67" customWidth="1"/>
    <col min="4" max="4" width="7.85546875" style="67" customWidth="1"/>
    <col min="5" max="5" width="10.7109375" style="67" customWidth="1"/>
    <col min="6" max="6" width="11.28515625" style="67" customWidth="1"/>
    <col min="7" max="7" width="7.5703125" style="67" customWidth="1"/>
    <col min="8" max="8" width="18.85546875" style="67" customWidth="1"/>
    <col min="9" max="9" width="14.5703125" style="67" customWidth="1"/>
    <col min="10" max="10" width="35.42578125" style="67" customWidth="1"/>
    <col min="11" max="11" width="20.85546875" style="117" customWidth="1"/>
    <col min="12" max="12" width="16" style="67" customWidth="1"/>
    <col min="13" max="13" width="7.5703125" style="67" customWidth="1"/>
    <col min="14" max="14" width="12.7109375" style="67" customWidth="1"/>
    <col min="15" max="16" width="15.42578125" style="67" customWidth="1"/>
    <col min="17" max="17" width="14.42578125" style="67" customWidth="1"/>
    <col min="18" max="18" width="5.5703125" style="67" customWidth="1"/>
    <col min="19" max="19" width="9.7109375" style="68" customWidth="1"/>
    <col min="20" max="20" width="8" style="69" customWidth="1"/>
    <col min="21" max="21" width="12" style="70" customWidth="1"/>
    <col min="22" max="22" width="8.5703125" style="70" customWidth="1"/>
    <col min="23" max="23" width="8.140625" style="70" customWidth="1"/>
    <col min="24" max="24" width="9.42578125" style="67" customWidth="1"/>
    <col min="25" max="25" width="8.140625" style="110" customWidth="1"/>
    <col min="26" max="26" width="8.7109375" style="110" customWidth="1"/>
    <col min="27" max="27" width="7.140625" style="110" customWidth="1"/>
    <col min="28" max="28" width="9" style="69" customWidth="1"/>
    <col min="29" max="29" width="6.28515625" style="71" customWidth="1"/>
    <col min="30" max="30" width="10" style="114" customWidth="1"/>
    <col min="31" max="31" width="9.85546875" style="71" customWidth="1"/>
    <col min="32" max="32" width="7.85546875" style="67" customWidth="1"/>
    <col min="33" max="33" width="8.85546875" style="70" customWidth="1"/>
    <col min="34" max="34" width="7.85546875" style="67" customWidth="1"/>
    <col min="35" max="35" width="8.42578125" style="72" customWidth="1"/>
    <col min="36" max="36" width="9" style="70" customWidth="1"/>
    <col min="37" max="37" width="8.42578125" style="70" customWidth="1"/>
    <col min="38" max="38" width="7.85546875" style="72" customWidth="1"/>
    <col min="39" max="39" width="5.85546875" style="70" customWidth="1"/>
    <col min="40" max="40" width="8.140625" style="72" customWidth="1"/>
    <col min="41" max="41" width="9.28515625" style="70" customWidth="1"/>
    <col min="42" max="42" width="11.5703125" style="72" customWidth="1"/>
    <col min="43" max="43" width="10.85546875" style="70" customWidth="1"/>
    <col min="44" max="45" width="9.5703125" style="72" customWidth="1"/>
    <col min="46" max="46" width="10" style="70" customWidth="1"/>
    <col min="47" max="47" width="9.5703125" style="70" customWidth="1"/>
    <col min="48" max="48" width="11.85546875" style="70" customWidth="1"/>
    <col min="49" max="49" width="7.140625" style="72" customWidth="1"/>
    <col min="50" max="50" width="7.85546875" style="72" customWidth="1"/>
    <col min="51" max="51" width="9.5703125" style="70" customWidth="1"/>
    <col min="52" max="52" width="7.7109375" style="70" customWidth="1"/>
    <col min="53" max="53" width="8.28515625" style="72" customWidth="1"/>
    <col min="54" max="54" width="9.140625" style="70" customWidth="1"/>
    <col min="55" max="55" width="9.140625" style="67" customWidth="1"/>
    <col min="56" max="57" width="9.140625" style="67"/>
    <col min="58" max="59" width="9.140625" style="70"/>
    <col min="60" max="60" width="9.140625" style="67"/>
    <col min="61" max="61" width="10.140625" style="70" customWidth="1"/>
    <col min="62" max="62" width="9.140625" style="67"/>
    <col min="63" max="63" width="10.85546875" style="67" customWidth="1"/>
    <col min="64" max="64" width="10.7109375" style="67" customWidth="1"/>
    <col min="65" max="16384" width="9.140625" style="67"/>
  </cols>
  <sheetData>
    <row r="1" spans="1:64" ht="68.099999999999994" customHeight="1">
      <c r="A1" s="75" t="s">
        <v>733</v>
      </c>
      <c r="B1" s="75" t="s">
        <v>734</v>
      </c>
      <c r="C1" s="106" t="s">
        <v>735</v>
      </c>
      <c r="D1" s="107" t="s">
        <v>3</v>
      </c>
      <c r="E1" s="107" t="s">
        <v>20</v>
      </c>
      <c r="F1" s="77" t="s">
        <v>788</v>
      </c>
      <c r="G1" s="106" t="s">
        <v>736</v>
      </c>
      <c r="H1" s="76" t="s">
        <v>737</v>
      </c>
      <c r="I1" s="105" t="s">
        <v>811</v>
      </c>
      <c r="J1" s="76" t="s">
        <v>738</v>
      </c>
      <c r="K1" s="105" t="s">
        <v>821</v>
      </c>
      <c r="L1" s="76" t="s">
        <v>739</v>
      </c>
      <c r="M1" s="76" t="s">
        <v>740</v>
      </c>
      <c r="N1" s="106" t="s">
        <v>741</v>
      </c>
      <c r="O1" s="106" t="s">
        <v>825</v>
      </c>
      <c r="P1" s="106" t="s">
        <v>742</v>
      </c>
      <c r="Q1" s="106" t="s">
        <v>743</v>
      </c>
      <c r="R1" s="105" t="s">
        <v>812</v>
      </c>
      <c r="S1" s="78" t="s">
        <v>744</v>
      </c>
      <c r="T1" s="79" t="s">
        <v>745</v>
      </c>
      <c r="U1" s="80" t="s">
        <v>746</v>
      </c>
      <c r="V1" s="81" t="s">
        <v>747</v>
      </c>
      <c r="W1" s="82" t="s">
        <v>748</v>
      </c>
      <c r="X1" s="83" t="s">
        <v>4</v>
      </c>
      <c r="Y1" s="111" t="s">
        <v>749</v>
      </c>
      <c r="Z1" s="111" t="s">
        <v>750</v>
      </c>
      <c r="AA1" s="111" t="s">
        <v>751</v>
      </c>
      <c r="AB1" s="84" t="s">
        <v>752</v>
      </c>
      <c r="AC1" s="85" t="s">
        <v>753</v>
      </c>
      <c r="AD1" s="115" t="s">
        <v>754</v>
      </c>
      <c r="AE1" s="86" t="s">
        <v>755</v>
      </c>
      <c r="AF1" s="75" t="s">
        <v>756</v>
      </c>
      <c r="AG1" s="87" t="s">
        <v>757</v>
      </c>
      <c r="AH1" s="75" t="s">
        <v>758</v>
      </c>
      <c r="AI1" s="88" t="s">
        <v>759</v>
      </c>
      <c r="AJ1" s="89" t="s">
        <v>760</v>
      </c>
      <c r="AK1" s="87" t="s">
        <v>761</v>
      </c>
      <c r="AL1" s="88" t="s">
        <v>762</v>
      </c>
      <c r="AM1" s="87" t="s">
        <v>763</v>
      </c>
      <c r="AN1" s="88" t="s">
        <v>764</v>
      </c>
      <c r="AO1" s="87" t="s">
        <v>765</v>
      </c>
      <c r="AP1" s="88" t="s">
        <v>766</v>
      </c>
      <c r="AQ1" s="87" t="s">
        <v>767</v>
      </c>
      <c r="AR1" s="113" t="s">
        <v>768</v>
      </c>
      <c r="AS1" s="87" t="s">
        <v>769</v>
      </c>
      <c r="AT1" s="83" t="s">
        <v>770</v>
      </c>
      <c r="AU1" s="88" t="s">
        <v>771</v>
      </c>
      <c r="AV1" s="87" t="s">
        <v>772</v>
      </c>
      <c r="AW1" s="108" t="s">
        <v>773</v>
      </c>
      <c r="AX1" s="88" t="s">
        <v>774</v>
      </c>
      <c r="AY1" s="87" t="s">
        <v>775</v>
      </c>
      <c r="AZ1" s="108" t="s">
        <v>776</v>
      </c>
      <c r="BA1" s="88" t="s">
        <v>777</v>
      </c>
      <c r="BB1" s="87" t="s">
        <v>778</v>
      </c>
      <c r="BC1" s="87" t="s">
        <v>779</v>
      </c>
      <c r="BD1" s="90" t="s">
        <v>780</v>
      </c>
      <c r="BE1" s="91" t="s">
        <v>781</v>
      </c>
      <c r="BF1" s="92" t="s">
        <v>782</v>
      </c>
      <c r="BG1" s="93" t="s">
        <v>783</v>
      </c>
      <c r="BH1" s="120" t="s">
        <v>784</v>
      </c>
      <c r="BI1" s="119" t="s">
        <v>824</v>
      </c>
      <c r="BJ1" s="75" t="s">
        <v>785</v>
      </c>
      <c r="BK1" s="94" t="s">
        <v>786</v>
      </c>
      <c r="BL1" s="94" t="s">
        <v>787</v>
      </c>
    </row>
    <row r="2" spans="1:64" ht="105">
      <c r="A2" s="95">
        <v>10</v>
      </c>
      <c r="B2" s="46"/>
      <c r="C2" s="46"/>
      <c r="D2" s="46" t="s">
        <v>336</v>
      </c>
      <c r="E2" s="46"/>
      <c r="F2" s="46" t="s">
        <v>294</v>
      </c>
      <c r="G2" s="46"/>
      <c r="H2" s="123" t="s">
        <v>918</v>
      </c>
      <c r="I2" s="46" t="s">
        <v>829</v>
      </c>
      <c r="J2" s="123" t="s">
        <v>917</v>
      </c>
      <c r="K2" s="118" t="s">
        <v>830</v>
      </c>
      <c r="L2" s="123" t="s">
        <v>919</v>
      </c>
      <c r="M2" s="123" t="s">
        <v>914</v>
      </c>
      <c r="N2" s="195" t="s">
        <v>913</v>
      </c>
      <c r="O2" s="46"/>
      <c r="P2" s="196" t="s">
        <v>915</v>
      </c>
      <c r="Q2" s="197" t="s">
        <v>916</v>
      </c>
      <c r="R2" s="46" t="s">
        <v>798</v>
      </c>
      <c r="S2" s="96">
        <v>65.05</v>
      </c>
      <c r="T2" s="97">
        <v>7.8</v>
      </c>
      <c r="U2" s="98">
        <v>8.34</v>
      </c>
      <c r="V2" s="99">
        <v>8.34</v>
      </c>
      <c r="W2" s="122">
        <v>8.34</v>
      </c>
      <c r="X2" s="46" t="s">
        <v>152</v>
      </c>
      <c r="Y2" s="112">
        <v>45</v>
      </c>
      <c r="Z2" s="112">
        <v>40</v>
      </c>
      <c r="AA2" s="112">
        <v>20</v>
      </c>
      <c r="AB2" s="97"/>
      <c r="AC2" s="73">
        <v>1</v>
      </c>
      <c r="AD2" s="116">
        <f t="shared" ref="AD2" si="0">IF(Y2="","",Y2*Z2*AA2/1000000)</f>
        <v>3.5999999999999997E-2</v>
      </c>
      <c r="AE2" s="100">
        <f t="shared" ref="AE2" si="1">IF(AC2="","",65/AD2*AC2)</f>
        <v>1806</v>
      </c>
      <c r="AF2" s="46">
        <v>3200</v>
      </c>
      <c r="AG2" s="101">
        <f t="shared" ref="AG2" si="2">IF(ISERROR(AF2/AE2),"",AF2/AE2)</f>
        <v>1.77</v>
      </c>
      <c r="AH2" s="46" t="s">
        <v>831</v>
      </c>
      <c r="AI2" s="102">
        <v>0.22800000000000001</v>
      </c>
      <c r="AJ2" s="101">
        <f t="shared" ref="AJ2" si="3">IF(ISERROR(V2*AI2),"",V2*AI2)</f>
        <v>1.9</v>
      </c>
      <c r="AK2" s="101">
        <f t="shared" ref="AK2" si="4">IF(ISERROR(V2+AG2+AJ2),"",V2+AG2+AJ2)</f>
        <v>12.01</v>
      </c>
      <c r="AL2" s="102">
        <v>0.01</v>
      </c>
      <c r="AM2" s="101">
        <f t="shared" ref="AM2" si="5">IF(ISERROR(BF2*AL2),"",BF2*AL2)</f>
        <v>0.14000000000000001</v>
      </c>
      <c r="AN2" s="102"/>
      <c r="AO2" s="101">
        <f t="shared" ref="AO2" si="6">IF(ISERROR(BF2*AN2),"",BF2*AN2)</f>
        <v>0</v>
      </c>
      <c r="AP2" s="102"/>
      <c r="AQ2" s="101">
        <f t="shared" ref="AQ2" si="7">IF(ISERROR(BF2*AP2),"",BF2*AP2)</f>
        <v>0</v>
      </c>
      <c r="AR2" s="102"/>
      <c r="AS2" s="101">
        <f t="shared" ref="AS2" si="8">IF(ISERROR(BF2*AR2),"",BF2*AR2)</f>
        <v>0</v>
      </c>
      <c r="AT2" s="46"/>
      <c r="AU2" s="102"/>
      <c r="AV2" s="101">
        <f t="shared" ref="AV2" si="9">IF(ISERROR(BF2*AU2),"",BF2*AU2)</f>
        <v>0</v>
      </c>
      <c r="AW2" s="101"/>
      <c r="AX2" s="102"/>
      <c r="AY2" s="101">
        <f t="shared" ref="AY2" si="10">IF(ISERROR(BF2*AX2),"",BF2*AX2)</f>
        <v>0</v>
      </c>
      <c r="AZ2" s="101"/>
      <c r="BA2" s="102"/>
      <c r="BB2" s="101">
        <f t="shared" ref="BB2" si="11">IF(ISERROR(BF2*BA2),"",BF2*BA2)</f>
        <v>0</v>
      </c>
      <c r="BC2" s="101">
        <f t="shared" ref="BC2" si="12">IF(ISERROR(AM2+AO2+AQ2+AV2),"",AM2+AO2+AQ2+AV2)</f>
        <v>0.14000000000000001</v>
      </c>
      <c r="BD2" s="101">
        <f t="shared" ref="BD2" si="13">IF(ISERROR(AK2+BC2),"",AK2+BC2)</f>
        <v>12.15</v>
      </c>
      <c r="BE2" s="103">
        <f t="shared" ref="BE2" si="14">IF(ISERROR((BF2-BD2)/BF2),"",(BF2-BD2)/BF2)</f>
        <v>0.11509999999999999</v>
      </c>
      <c r="BF2" s="74">
        <v>13.73</v>
      </c>
      <c r="BG2" s="74">
        <v>34.99</v>
      </c>
      <c r="BH2" s="103">
        <f t="shared" ref="BH2" si="15">IF(ISERROR((BG2-BF2)/BG2),"",(BG2-BF2)/BG2)</f>
        <v>0.60760000000000003</v>
      </c>
      <c r="BI2" s="74"/>
      <c r="BJ2" s="73">
        <v>100</v>
      </c>
      <c r="BK2" s="101">
        <f t="shared" ref="BK2" si="16">IF(ISERROR(BD2*BJ2),"",BD2*BJ2)</f>
        <v>1215</v>
      </c>
      <c r="BL2" s="101">
        <f t="shared" ref="BL2" si="17">IF(ISERROR(BF2*BJ2),"",BF2*BJ2)</f>
        <v>1373</v>
      </c>
    </row>
  </sheetData>
  <sheetProtection insertRows="0" deleteRows="0" sort="0"/>
  <protectedRanges>
    <protectedRange sqref="BJ2 BG2:BH2 AR1:AS1 AW1 AZ1 P3:BB62 A2:I2 L3:N62 Q2:AH2 AJ2:BE2 A3:J62 M2:N2" name="Range1"/>
    <protectedRange sqref="K2:K67" name="Range1_1"/>
    <protectedRange sqref="BI2:BI62" name="Range1_2"/>
    <protectedRange sqref="O2:O62" name="Range1_2_1"/>
    <protectedRange sqref="AI2 J2" name="Range1_3"/>
    <protectedRange sqref="P2" name="Range1_13"/>
    <protectedRange sqref="L2" name="Range1_4"/>
  </protectedRanges>
  <phoneticPr fontId="29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E8421AC4-1A6B-4E07-834C-8AF6D0E92497}">
          <x14:formula1>
            <xm:f>ValueSelection!$D$2:$D$296</xm:f>
          </x14:formula1>
          <xm:sqref>D2</xm:sqref>
        </x14:dataValidation>
        <x14:dataValidation type="list" allowBlank="1" showInputMessage="1" showErrorMessage="1" xr:uid="{C485FEDA-ECD3-4962-A021-161D11B4C4E8}">
          <x14:formula1>
            <xm:f>Data!$S$2:$S$6</xm:f>
          </x14:formula1>
          <xm:sqref>X2</xm:sqref>
        </x14:dataValidation>
        <x14:dataValidation type="list" allowBlank="1" showInputMessage="1" showErrorMessage="1" xr:uid="{F10C304B-6476-4A91-B62D-192B8AF01577}">
          <x14:formula1>
            <xm:f>Data!$Q$2:$Q$14</xm:f>
          </x14:formula1>
          <xm:sqref>R2</xm:sqref>
        </x14:dataValidation>
        <x14:dataValidation type="list" allowBlank="1" showInputMessage="1" showErrorMessage="1" xr:uid="{72703F0A-A429-4A1E-8AE8-FB41B2E00FBF}">
          <x14:formula1>
            <xm:f>ValueSelection!$E$2:$E$26</xm:f>
          </x14:formula1>
          <xm:sqref>E2</xm:sqref>
        </x14:dataValidation>
        <x14:dataValidation type="list" allowBlank="1" showInputMessage="1" showErrorMessage="1" xr:uid="{77C09F6C-C4A2-4718-98B9-1560C8572497}">
          <x14:formula1>
            <xm:f>ValueSelection!$F$2:$F$27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25488-6840-415B-9BF0-BBA253BE840C}">
  <dimension ref="A1:P87"/>
  <sheetViews>
    <sheetView topLeftCell="A67" zoomScaleNormal="100" workbookViewId="0">
      <selection activeCell="C94" sqref="C94"/>
    </sheetView>
  </sheetViews>
  <sheetFormatPr defaultRowHeight="13.5"/>
  <cols>
    <col min="1" max="1" width="14.85546875" style="187" customWidth="1"/>
    <col min="2" max="4" width="19" style="187" customWidth="1"/>
    <col min="5" max="5" width="1.5703125" style="125" hidden="1" customWidth="1"/>
    <col min="6" max="8" width="19" style="187" hidden="1" customWidth="1"/>
    <col min="9" max="9" width="1.7109375" style="125" customWidth="1"/>
    <col min="10" max="12" width="19" style="187" customWidth="1"/>
    <col min="13" max="13" width="2.42578125" style="125" customWidth="1"/>
    <col min="14" max="16" width="19" style="187" customWidth="1"/>
    <col min="17" max="112" width="8.7109375" style="125"/>
    <col min="113" max="113" width="20.85546875" style="125" customWidth="1"/>
    <col min="114" max="119" width="19.42578125" style="125" customWidth="1"/>
    <col min="120" max="368" width="8.7109375" style="125"/>
    <col min="369" max="369" width="20.85546875" style="125" customWidth="1"/>
    <col min="370" max="375" width="19.42578125" style="125" customWidth="1"/>
    <col min="376" max="624" width="8.7109375" style="125"/>
    <col min="625" max="625" width="20.85546875" style="125" customWidth="1"/>
    <col min="626" max="631" width="19.42578125" style="125" customWidth="1"/>
    <col min="632" max="880" width="8.7109375" style="125"/>
    <col min="881" max="881" width="20.85546875" style="125" customWidth="1"/>
    <col min="882" max="887" width="19.42578125" style="125" customWidth="1"/>
    <col min="888" max="1136" width="8.7109375" style="125"/>
    <col min="1137" max="1137" width="20.85546875" style="125" customWidth="1"/>
    <col min="1138" max="1143" width="19.42578125" style="125" customWidth="1"/>
    <col min="1144" max="1392" width="8.7109375" style="125"/>
    <col min="1393" max="1393" width="20.85546875" style="125" customWidth="1"/>
    <col min="1394" max="1399" width="19.42578125" style="125" customWidth="1"/>
    <col min="1400" max="1648" width="8.7109375" style="125"/>
    <col min="1649" max="1649" width="20.85546875" style="125" customWidth="1"/>
    <col min="1650" max="1655" width="19.42578125" style="125" customWidth="1"/>
    <col min="1656" max="1904" width="8.7109375" style="125"/>
    <col min="1905" max="1905" width="20.85546875" style="125" customWidth="1"/>
    <col min="1906" max="1911" width="19.42578125" style="125" customWidth="1"/>
    <col min="1912" max="2160" width="8.7109375" style="125"/>
    <col min="2161" max="2161" width="20.85546875" style="125" customWidth="1"/>
    <col min="2162" max="2167" width="19.42578125" style="125" customWidth="1"/>
    <col min="2168" max="2416" width="8.7109375" style="125"/>
    <col min="2417" max="2417" width="20.85546875" style="125" customWidth="1"/>
    <col min="2418" max="2423" width="19.42578125" style="125" customWidth="1"/>
    <col min="2424" max="2672" width="8.7109375" style="125"/>
    <col min="2673" max="2673" width="20.85546875" style="125" customWidth="1"/>
    <col min="2674" max="2679" width="19.42578125" style="125" customWidth="1"/>
    <col min="2680" max="2928" width="8.7109375" style="125"/>
    <col min="2929" max="2929" width="20.85546875" style="125" customWidth="1"/>
    <col min="2930" max="2935" width="19.42578125" style="125" customWidth="1"/>
    <col min="2936" max="3184" width="8.7109375" style="125"/>
    <col min="3185" max="3185" width="20.85546875" style="125" customWidth="1"/>
    <col min="3186" max="3191" width="19.42578125" style="125" customWidth="1"/>
    <col min="3192" max="3440" width="8.7109375" style="125"/>
    <col min="3441" max="3441" width="20.85546875" style="125" customWidth="1"/>
    <col min="3442" max="3447" width="19.42578125" style="125" customWidth="1"/>
    <col min="3448" max="3696" width="8.7109375" style="125"/>
    <col min="3697" max="3697" width="20.85546875" style="125" customWidth="1"/>
    <col min="3698" max="3703" width="19.42578125" style="125" customWidth="1"/>
    <col min="3704" max="3952" width="8.7109375" style="125"/>
    <col min="3953" max="3953" width="20.85546875" style="125" customWidth="1"/>
    <col min="3954" max="3959" width="19.42578125" style="125" customWidth="1"/>
    <col min="3960" max="4208" width="8.7109375" style="125"/>
    <col min="4209" max="4209" width="20.85546875" style="125" customWidth="1"/>
    <col min="4210" max="4215" width="19.42578125" style="125" customWidth="1"/>
    <col min="4216" max="4464" width="8.7109375" style="125"/>
    <col min="4465" max="4465" width="20.85546875" style="125" customWidth="1"/>
    <col min="4466" max="4471" width="19.42578125" style="125" customWidth="1"/>
    <col min="4472" max="4720" width="8.7109375" style="125"/>
    <col min="4721" max="4721" width="20.85546875" style="125" customWidth="1"/>
    <col min="4722" max="4727" width="19.42578125" style="125" customWidth="1"/>
    <col min="4728" max="4976" width="8.7109375" style="125"/>
    <col min="4977" max="4977" width="20.85546875" style="125" customWidth="1"/>
    <col min="4978" max="4983" width="19.42578125" style="125" customWidth="1"/>
    <col min="4984" max="5232" width="8.7109375" style="125"/>
    <col min="5233" max="5233" width="20.85546875" style="125" customWidth="1"/>
    <col min="5234" max="5239" width="19.42578125" style="125" customWidth="1"/>
    <col min="5240" max="5488" width="8.7109375" style="125"/>
    <col min="5489" max="5489" width="20.85546875" style="125" customWidth="1"/>
    <col min="5490" max="5495" width="19.42578125" style="125" customWidth="1"/>
    <col min="5496" max="5744" width="8.7109375" style="125"/>
    <col min="5745" max="5745" width="20.85546875" style="125" customWidth="1"/>
    <col min="5746" max="5751" width="19.42578125" style="125" customWidth="1"/>
    <col min="5752" max="6000" width="8.7109375" style="125"/>
    <col min="6001" max="6001" width="20.85546875" style="125" customWidth="1"/>
    <col min="6002" max="6007" width="19.42578125" style="125" customWidth="1"/>
    <col min="6008" max="6256" width="8.7109375" style="125"/>
    <col min="6257" max="6257" width="20.85546875" style="125" customWidth="1"/>
    <col min="6258" max="6263" width="19.42578125" style="125" customWidth="1"/>
    <col min="6264" max="6512" width="8.7109375" style="125"/>
    <col min="6513" max="6513" width="20.85546875" style="125" customWidth="1"/>
    <col min="6514" max="6519" width="19.42578125" style="125" customWidth="1"/>
    <col min="6520" max="6768" width="8.7109375" style="125"/>
    <col min="6769" max="6769" width="20.85546875" style="125" customWidth="1"/>
    <col min="6770" max="6775" width="19.42578125" style="125" customWidth="1"/>
    <col min="6776" max="7024" width="8.7109375" style="125"/>
    <col min="7025" max="7025" width="20.85546875" style="125" customWidth="1"/>
    <col min="7026" max="7031" width="19.42578125" style="125" customWidth="1"/>
    <col min="7032" max="7280" width="8.7109375" style="125"/>
    <col min="7281" max="7281" width="20.85546875" style="125" customWidth="1"/>
    <col min="7282" max="7287" width="19.42578125" style="125" customWidth="1"/>
    <col min="7288" max="7536" width="8.7109375" style="125"/>
    <col min="7537" max="7537" width="20.85546875" style="125" customWidth="1"/>
    <col min="7538" max="7543" width="19.42578125" style="125" customWidth="1"/>
    <col min="7544" max="7792" width="8.7109375" style="125"/>
    <col min="7793" max="7793" width="20.85546875" style="125" customWidth="1"/>
    <col min="7794" max="7799" width="19.42578125" style="125" customWidth="1"/>
    <col min="7800" max="8048" width="8.7109375" style="125"/>
    <col min="8049" max="8049" width="20.85546875" style="125" customWidth="1"/>
    <col min="8050" max="8055" width="19.42578125" style="125" customWidth="1"/>
    <col min="8056" max="8304" width="8.7109375" style="125"/>
    <col min="8305" max="8305" width="20.85546875" style="125" customWidth="1"/>
    <col min="8306" max="8311" width="19.42578125" style="125" customWidth="1"/>
    <col min="8312" max="8560" width="8.7109375" style="125"/>
    <col min="8561" max="8561" width="20.85546875" style="125" customWidth="1"/>
    <col min="8562" max="8567" width="19.42578125" style="125" customWidth="1"/>
    <col min="8568" max="8816" width="8.7109375" style="125"/>
    <col min="8817" max="8817" width="20.85546875" style="125" customWidth="1"/>
    <col min="8818" max="8823" width="19.42578125" style="125" customWidth="1"/>
    <col min="8824" max="9072" width="8.7109375" style="125"/>
    <col min="9073" max="9073" width="20.85546875" style="125" customWidth="1"/>
    <col min="9074" max="9079" width="19.42578125" style="125" customWidth="1"/>
    <col min="9080" max="9328" width="8.7109375" style="125"/>
    <col min="9329" max="9329" width="20.85546875" style="125" customWidth="1"/>
    <col min="9330" max="9335" width="19.42578125" style="125" customWidth="1"/>
    <col min="9336" max="9584" width="8.7109375" style="125"/>
    <col min="9585" max="9585" width="20.85546875" style="125" customWidth="1"/>
    <col min="9586" max="9591" width="19.42578125" style="125" customWidth="1"/>
    <col min="9592" max="9840" width="8.7109375" style="125"/>
    <col min="9841" max="9841" width="20.85546875" style="125" customWidth="1"/>
    <col min="9842" max="9847" width="19.42578125" style="125" customWidth="1"/>
    <col min="9848" max="10096" width="8.7109375" style="125"/>
    <col min="10097" max="10097" width="20.85546875" style="125" customWidth="1"/>
    <col min="10098" max="10103" width="19.42578125" style="125" customWidth="1"/>
    <col min="10104" max="10352" width="8.7109375" style="125"/>
    <col min="10353" max="10353" width="20.85546875" style="125" customWidth="1"/>
    <col min="10354" max="10359" width="19.42578125" style="125" customWidth="1"/>
    <col min="10360" max="10608" width="8.7109375" style="125"/>
    <col min="10609" max="10609" width="20.85546875" style="125" customWidth="1"/>
    <col min="10610" max="10615" width="19.42578125" style="125" customWidth="1"/>
    <col min="10616" max="10864" width="8.7109375" style="125"/>
    <col min="10865" max="10865" width="20.85546875" style="125" customWidth="1"/>
    <col min="10866" max="10871" width="19.42578125" style="125" customWidth="1"/>
    <col min="10872" max="11120" width="8.7109375" style="125"/>
    <col min="11121" max="11121" width="20.85546875" style="125" customWidth="1"/>
    <col min="11122" max="11127" width="19.42578125" style="125" customWidth="1"/>
    <col min="11128" max="11376" width="8.7109375" style="125"/>
    <col min="11377" max="11377" width="20.85546875" style="125" customWidth="1"/>
    <col min="11378" max="11383" width="19.42578125" style="125" customWidth="1"/>
    <col min="11384" max="11632" width="8.7109375" style="125"/>
    <col min="11633" max="11633" width="20.85546875" style="125" customWidth="1"/>
    <col min="11634" max="11639" width="19.42578125" style="125" customWidth="1"/>
    <col min="11640" max="11888" width="8.7109375" style="125"/>
    <col min="11889" max="11889" width="20.85546875" style="125" customWidth="1"/>
    <col min="11890" max="11895" width="19.42578125" style="125" customWidth="1"/>
    <col min="11896" max="12144" width="8.7109375" style="125"/>
    <col min="12145" max="12145" width="20.85546875" style="125" customWidth="1"/>
    <col min="12146" max="12151" width="19.42578125" style="125" customWidth="1"/>
    <col min="12152" max="12400" width="8.7109375" style="125"/>
    <col min="12401" max="12401" width="20.85546875" style="125" customWidth="1"/>
    <col min="12402" max="12407" width="19.42578125" style="125" customWidth="1"/>
    <col min="12408" max="12656" width="8.7109375" style="125"/>
    <col min="12657" max="12657" width="20.85546875" style="125" customWidth="1"/>
    <col min="12658" max="12663" width="19.42578125" style="125" customWidth="1"/>
    <col min="12664" max="12912" width="8.7109375" style="125"/>
    <col min="12913" max="12913" width="20.85546875" style="125" customWidth="1"/>
    <col min="12914" max="12919" width="19.42578125" style="125" customWidth="1"/>
    <col min="12920" max="13168" width="8.7109375" style="125"/>
    <col min="13169" max="13169" width="20.85546875" style="125" customWidth="1"/>
    <col min="13170" max="13175" width="19.42578125" style="125" customWidth="1"/>
    <col min="13176" max="13424" width="8.7109375" style="125"/>
    <col min="13425" max="13425" width="20.85546875" style="125" customWidth="1"/>
    <col min="13426" max="13431" width="19.42578125" style="125" customWidth="1"/>
    <col min="13432" max="13680" width="8.7109375" style="125"/>
    <col min="13681" max="13681" width="20.85546875" style="125" customWidth="1"/>
    <col min="13682" max="13687" width="19.42578125" style="125" customWidth="1"/>
    <col min="13688" max="13936" width="8.7109375" style="125"/>
    <col min="13937" max="13937" width="20.85546875" style="125" customWidth="1"/>
    <col min="13938" max="13943" width="19.42578125" style="125" customWidth="1"/>
    <col min="13944" max="14192" width="8.7109375" style="125"/>
    <col min="14193" max="14193" width="20.85546875" style="125" customWidth="1"/>
    <col min="14194" max="14199" width="19.42578125" style="125" customWidth="1"/>
    <col min="14200" max="14448" width="8.7109375" style="125"/>
    <col min="14449" max="14449" width="20.85546875" style="125" customWidth="1"/>
    <col min="14450" max="14455" width="19.42578125" style="125" customWidth="1"/>
    <col min="14456" max="14704" width="8.7109375" style="125"/>
    <col min="14705" max="14705" width="20.85546875" style="125" customWidth="1"/>
    <col min="14706" max="14711" width="19.42578125" style="125" customWidth="1"/>
    <col min="14712" max="14960" width="8.7109375" style="125"/>
    <col min="14961" max="14961" width="20.85546875" style="125" customWidth="1"/>
    <col min="14962" max="14967" width="19.42578125" style="125" customWidth="1"/>
    <col min="14968" max="15216" width="8.7109375" style="125"/>
    <col min="15217" max="15217" width="20.85546875" style="125" customWidth="1"/>
    <col min="15218" max="15223" width="19.42578125" style="125" customWidth="1"/>
    <col min="15224" max="15472" width="8.7109375" style="125"/>
    <col min="15473" max="15473" width="20.85546875" style="125" customWidth="1"/>
    <col min="15474" max="15479" width="19.42578125" style="125" customWidth="1"/>
    <col min="15480" max="15728" width="8.7109375" style="125"/>
    <col min="15729" max="15729" width="20.85546875" style="125" customWidth="1"/>
    <col min="15730" max="15735" width="19.42578125" style="125" customWidth="1"/>
    <col min="15736" max="15984" width="8.7109375" style="125"/>
    <col min="15985" max="15985" width="20.85546875" style="125" customWidth="1"/>
    <col min="15986" max="15991" width="19.42578125" style="125" customWidth="1"/>
    <col min="15992" max="16236" width="8.7109375" style="125"/>
    <col min="16237" max="16384" width="9.140625" style="125" customWidth="1"/>
  </cols>
  <sheetData>
    <row r="1" spans="1:16">
      <c r="A1" s="124" t="s">
        <v>832</v>
      </c>
      <c r="B1" s="124" t="s">
        <v>833</v>
      </c>
      <c r="C1" s="124"/>
      <c r="D1" s="124"/>
      <c r="F1" s="124" t="s">
        <v>833</v>
      </c>
      <c r="G1" s="124"/>
      <c r="H1" s="124"/>
      <c r="J1" s="124" t="s">
        <v>833</v>
      </c>
      <c r="K1" s="124"/>
      <c r="L1" s="124"/>
      <c r="N1" s="124" t="s">
        <v>833</v>
      </c>
      <c r="O1" s="124"/>
      <c r="P1" s="124"/>
    </row>
    <row r="2" spans="1:16">
      <c r="A2" s="124" t="s">
        <v>834</v>
      </c>
      <c r="B2" s="124"/>
      <c r="C2" s="124"/>
      <c r="D2" s="124"/>
      <c r="F2" s="124"/>
      <c r="G2" s="124"/>
      <c r="H2" s="124"/>
      <c r="J2" s="124"/>
      <c r="K2" s="124"/>
      <c r="L2" s="124"/>
      <c r="N2" s="124"/>
      <c r="O2" s="124"/>
      <c r="P2" s="124"/>
    </row>
    <row r="3" spans="1:16">
      <c r="A3" s="126" t="s">
        <v>835</v>
      </c>
      <c r="B3" s="126"/>
      <c r="C3" s="126"/>
      <c r="D3" s="126"/>
      <c r="F3" s="126"/>
      <c r="G3" s="126"/>
      <c r="H3" s="126"/>
      <c r="J3" s="126"/>
      <c r="K3" s="126"/>
      <c r="L3" s="126"/>
      <c r="N3" s="126"/>
      <c r="O3" s="126"/>
      <c r="P3" s="126"/>
    </row>
    <row r="4" spans="1:16">
      <c r="A4" s="126" t="s">
        <v>836</v>
      </c>
      <c r="B4" s="127"/>
      <c r="C4" s="126"/>
      <c r="D4" s="126" t="s">
        <v>837</v>
      </c>
      <c r="F4" s="127"/>
      <c r="G4" s="126"/>
      <c r="H4" s="126" t="s">
        <v>837</v>
      </c>
      <c r="J4" s="127"/>
      <c r="K4" s="126"/>
      <c r="L4" s="126" t="s">
        <v>837</v>
      </c>
      <c r="N4" s="127"/>
      <c r="O4" s="126"/>
      <c r="P4" s="126" t="s">
        <v>837</v>
      </c>
    </row>
    <row r="5" spans="1:16">
      <c r="A5" s="127" t="s">
        <v>838</v>
      </c>
      <c r="B5" s="128"/>
      <c r="C5" s="126"/>
      <c r="D5" s="126" t="s">
        <v>839</v>
      </c>
      <c r="F5" s="128"/>
      <c r="G5" s="126"/>
      <c r="H5" s="126" t="s">
        <v>839</v>
      </c>
      <c r="J5" s="128"/>
      <c r="K5" s="126"/>
      <c r="L5" s="126" t="s">
        <v>839</v>
      </c>
      <c r="N5" s="128"/>
      <c r="O5" s="126"/>
      <c r="P5" s="126" t="s">
        <v>839</v>
      </c>
    </row>
    <row r="6" spans="1:16" ht="45" customHeight="1">
      <c r="A6" s="129" t="s">
        <v>840</v>
      </c>
      <c r="B6" s="198" t="s">
        <v>841</v>
      </c>
      <c r="C6" s="199"/>
      <c r="D6" s="200"/>
      <c r="F6" s="198" t="s">
        <v>841</v>
      </c>
      <c r="G6" s="199"/>
      <c r="H6" s="200"/>
      <c r="J6" s="198" t="s">
        <v>841</v>
      </c>
      <c r="K6" s="199"/>
      <c r="L6" s="200"/>
      <c r="N6" s="198" t="s">
        <v>841</v>
      </c>
      <c r="O6" s="199"/>
      <c r="P6" s="200"/>
    </row>
    <row r="7" spans="1:16">
      <c r="A7" s="129" t="s">
        <v>842</v>
      </c>
      <c r="B7" s="130"/>
      <c r="C7" s="130"/>
      <c r="D7" s="130"/>
      <c r="F7" s="130"/>
      <c r="G7" s="130"/>
      <c r="H7" s="130"/>
      <c r="J7" s="130"/>
      <c r="K7" s="130"/>
      <c r="L7" s="130"/>
      <c r="N7" s="131" t="s">
        <v>843</v>
      </c>
      <c r="O7" s="130"/>
      <c r="P7" s="130"/>
    </row>
    <row r="8" spans="1:16" ht="19.5" customHeight="1">
      <c r="A8" s="129" t="s">
        <v>844</v>
      </c>
      <c r="B8" s="130"/>
      <c r="C8" s="130"/>
      <c r="D8" s="130"/>
      <c r="F8" s="130"/>
      <c r="G8" s="130"/>
      <c r="H8" s="130"/>
      <c r="J8" s="130"/>
      <c r="K8" s="130"/>
      <c r="L8" s="130"/>
      <c r="N8" s="130"/>
      <c r="O8" s="130"/>
      <c r="P8" s="130"/>
    </row>
    <row r="9" spans="1:16">
      <c r="A9" s="129" t="s">
        <v>845</v>
      </c>
      <c r="B9" s="130" t="s">
        <v>846</v>
      </c>
      <c r="C9" s="130" t="s">
        <v>846</v>
      </c>
      <c r="D9" s="130" t="s">
        <v>846</v>
      </c>
      <c r="F9" s="130" t="s">
        <v>846</v>
      </c>
      <c r="G9" s="130" t="s">
        <v>846</v>
      </c>
      <c r="H9" s="130" t="s">
        <v>846</v>
      </c>
      <c r="J9" s="130" t="s">
        <v>846</v>
      </c>
      <c r="K9" s="130" t="s">
        <v>846</v>
      </c>
      <c r="L9" s="130" t="s">
        <v>846</v>
      </c>
      <c r="N9" s="130" t="s">
        <v>846</v>
      </c>
      <c r="O9" s="130" t="s">
        <v>846</v>
      </c>
      <c r="P9" s="130" t="s">
        <v>846</v>
      </c>
    </row>
    <row r="10" spans="1:16" s="134" customFormat="1" ht="135" customHeight="1">
      <c r="A10" s="132" t="s">
        <v>847</v>
      </c>
      <c r="B10" s="133" t="s">
        <v>848</v>
      </c>
      <c r="C10" s="133" t="s">
        <v>848</v>
      </c>
      <c r="D10" s="133" t="s">
        <v>848</v>
      </c>
      <c r="F10" s="133" t="s">
        <v>849</v>
      </c>
      <c r="G10" s="133" t="s">
        <v>849</v>
      </c>
      <c r="H10" s="133" t="s">
        <v>849</v>
      </c>
      <c r="J10" s="133" t="s">
        <v>850</v>
      </c>
      <c r="K10" s="133" t="s">
        <v>850</v>
      </c>
      <c r="L10" s="133" t="s">
        <v>850</v>
      </c>
      <c r="N10" s="133" t="s">
        <v>851</v>
      </c>
      <c r="O10" s="133" t="s">
        <v>851</v>
      </c>
      <c r="P10" s="133" t="s">
        <v>851</v>
      </c>
    </row>
    <row r="11" spans="1:16" ht="21.75" customHeight="1">
      <c r="A11" s="129" t="s">
        <v>852</v>
      </c>
      <c r="B11" s="130" t="s">
        <v>853</v>
      </c>
      <c r="C11" s="130" t="s">
        <v>854</v>
      </c>
      <c r="D11" s="130" t="s">
        <v>855</v>
      </c>
      <c r="F11" s="130" t="s">
        <v>853</v>
      </c>
      <c r="G11" s="130" t="s">
        <v>854</v>
      </c>
      <c r="H11" s="130" t="s">
        <v>855</v>
      </c>
      <c r="J11" s="130" t="s">
        <v>853</v>
      </c>
      <c r="K11" s="130" t="s">
        <v>854</v>
      </c>
      <c r="L11" s="130" t="s">
        <v>855</v>
      </c>
      <c r="N11" s="130" t="s">
        <v>853</v>
      </c>
      <c r="O11" s="130" t="s">
        <v>854</v>
      </c>
      <c r="P11" s="130" t="s">
        <v>855</v>
      </c>
    </row>
    <row r="12" spans="1:16" ht="27">
      <c r="A12" s="135" t="s">
        <v>856</v>
      </c>
      <c r="B12" s="136"/>
      <c r="C12" s="136"/>
      <c r="D12" s="136"/>
      <c r="F12" s="136"/>
      <c r="G12" s="136"/>
      <c r="H12" s="136"/>
      <c r="J12" s="136"/>
      <c r="K12" s="136"/>
      <c r="L12" s="136"/>
      <c r="N12" s="136"/>
      <c r="O12" s="136"/>
      <c r="P12" s="136"/>
    </row>
    <row r="13" spans="1:16" ht="54">
      <c r="A13" s="137" t="s">
        <v>857</v>
      </c>
      <c r="B13" s="138" t="s">
        <v>858</v>
      </c>
      <c r="C13" s="139" t="s">
        <v>858</v>
      </c>
      <c r="D13" s="139" t="s">
        <v>858</v>
      </c>
      <c r="E13" s="134"/>
      <c r="F13" s="138" t="s">
        <v>858</v>
      </c>
      <c r="G13" s="139" t="s">
        <v>858</v>
      </c>
      <c r="H13" s="139" t="s">
        <v>858</v>
      </c>
      <c r="J13" s="138" t="s">
        <v>859</v>
      </c>
      <c r="K13" s="138" t="s">
        <v>859</v>
      </c>
      <c r="L13" s="138" t="s">
        <v>859</v>
      </c>
      <c r="N13" s="138" t="s">
        <v>859</v>
      </c>
      <c r="O13" s="138" t="s">
        <v>859</v>
      </c>
      <c r="P13" s="138" t="s">
        <v>859</v>
      </c>
    </row>
    <row r="14" spans="1:16">
      <c r="A14" s="129" t="s">
        <v>860</v>
      </c>
      <c r="B14" s="140">
        <v>5</v>
      </c>
      <c r="C14" s="140">
        <v>5</v>
      </c>
      <c r="D14" s="140">
        <v>5</v>
      </c>
      <c r="E14" s="134"/>
      <c r="F14" s="140">
        <v>5</v>
      </c>
      <c r="G14" s="140">
        <v>5</v>
      </c>
      <c r="H14" s="140">
        <v>5</v>
      </c>
      <c r="J14" s="140">
        <v>4.8</v>
      </c>
      <c r="K14" s="140">
        <v>4.8</v>
      </c>
      <c r="L14" s="140">
        <v>4.8</v>
      </c>
      <c r="N14" s="140">
        <v>4.8</v>
      </c>
      <c r="O14" s="140">
        <v>4.8</v>
      </c>
      <c r="P14" s="140">
        <v>4.8</v>
      </c>
    </row>
    <row r="15" spans="1:16">
      <c r="A15" s="129" t="s">
        <v>861</v>
      </c>
      <c r="B15" s="141">
        <f>(68*1.02+1)*0.0254*1.03+(68*2+90*2)*0.0254/78*1.03</f>
        <v>1.95</v>
      </c>
      <c r="C15" s="141">
        <f>(90*1.02+1)*0.0254*1.03+(90*2+90*2)*0.0254/78*1.03</f>
        <v>2.5499999999999998</v>
      </c>
      <c r="D15" s="141">
        <f>(104*1.02+1)*0.0254*1.03+(104*2+90*2)*0.0254/78*1.03</f>
        <v>2.93</v>
      </c>
      <c r="E15" s="134"/>
      <c r="F15" s="141">
        <f>(68*1.02+1)*0.0254*1.03+(68*2+90*2)*0.0254/78*1.03</f>
        <v>1.95</v>
      </c>
      <c r="G15" s="141">
        <f>(90*1.02+1)*0.0254*1.03+(90*2+90*2)*0.0254/78*1.03</f>
        <v>2.5499999999999998</v>
      </c>
      <c r="H15" s="141">
        <f>(104*1.02+1)*0.0254*1.03+(104*2+90*2)*0.0254/78*1.03</f>
        <v>2.93</v>
      </c>
      <c r="J15" s="141">
        <f>(68*1.02+1)*0.0254*1.03+(68*2+90*2)*0.0254/78*1.03</f>
        <v>1.95</v>
      </c>
      <c r="K15" s="141">
        <f>(90*1.02+1)*0.0254*1.03+(90*2+90*2)*0.0254/78*1.03</f>
        <v>2.5499999999999998</v>
      </c>
      <c r="L15" s="141">
        <f>(104*1.02+1)*0.0254*1.03+(104*2+90*2)*0.0254/78*1.03</f>
        <v>2.93</v>
      </c>
      <c r="N15" s="142">
        <f>(68*1.02+1)*0.0254*1.03</f>
        <v>1.84</v>
      </c>
      <c r="O15" s="142">
        <f>(90*1.02+1)*0.0254*1.03</f>
        <v>2.4300000000000002</v>
      </c>
      <c r="P15" s="142">
        <f>(104*1.02+1)*0.0254*1.03</f>
        <v>2.8</v>
      </c>
    </row>
    <row r="16" spans="1:16">
      <c r="A16" s="129" t="s">
        <v>862</v>
      </c>
      <c r="B16" s="143">
        <f>B15*B14</f>
        <v>9.75</v>
      </c>
      <c r="C16" s="143">
        <f t="shared" ref="C16:D16" si="0">C15*C14</f>
        <v>12.75</v>
      </c>
      <c r="D16" s="143">
        <f t="shared" si="0"/>
        <v>14.65</v>
      </c>
      <c r="E16" s="134"/>
      <c r="F16" s="143">
        <f>F15*F14</f>
        <v>9.75</v>
      </c>
      <c r="G16" s="143">
        <f t="shared" ref="G16:H16" si="1">G15*G14</f>
        <v>12.75</v>
      </c>
      <c r="H16" s="143">
        <f t="shared" si="1"/>
        <v>14.65</v>
      </c>
      <c r="J16" s="143">
        <f>J15*J14</f>
        <v>9.36</v>
      </c>
      <c r="K16" s="143">
        <f t="shared" ref="K16:L16" si="2">K15*K14</f>
        <v>12.24</v>
      </c>
      <c r="L16" s="143">
        <f t="shared" si="2"/>
        <v>14.06</v>
      </c>
      <c r="N16" s="143">
        <f>N15*N14</f>
        <v>8.83</v>
      </c>
      <c r="O16" s="143">
        <f t="shared" ref="O16:P16" si="3">O15*O14</f>
        <v>11.66</v>
      </c>
      <c r="P16" s="143">
        <f t="shared" si="3"/>
        <v>13.44</v>
      </c>
    </row>
    <row r="17" spans="1:16" ht="60.75" customHeight="1">
      <c r="A17" s="137" t="s">
        <v>863</v>
      </c>
      <c r="B17" s="138" t="s">
        <v>858</v>
      </c>
      <c r="C17" s="139" t="s">
        <v>858</v>
      </c>
      <c r="D17" s="139" t="s">
        <v>858</v>
      </c>
      <c r="E17" s="134"/>
      <c r="F17" s="138" t="s">
        <v>858</v>
      </c>
      <c r="G17" s="139" t="s">
        <v>858</v>
      </c>
      <c r="H17" s="139" t="s">
        <v>858</v>
      </c>
      <c r="J17" s="138" t="s">
        <v>859</v>
      </c>
      <c r="K17" s="138" t="s">
        <v>859</v>
      </c>
      <c r="L17" s="138" t="s">
        <v>859</v>
      </c>
      <c r="N17" s="138" t="s">
        <v>859</v>
      </c>
      <c r="O17" s="138" t="s">
        <v>859</v>
      </c>
      <c r="P17" s="138" t="s">
        <v>859</v>
      </c>
    </row>
    <row r="18" spans="1:16">
      <c r="A18" s="129" t="s">
        <v>860</v>
      </c>
      <c r="B18" s="140">
        <v>5</v>
      </c>
      <c r="C18" s="140">
        <v>5</v>
      </c>
      <c r="D18" s="140">
        <v>5</v>
      </c>
      <c r="E18" s="134"/>
      <c r="F18" s="140">
        <v>5</v>
      </c>
      <c r="G18" s="140">
        <v>5</v>
      </c>
      <c r="H18" s="140">
        <v>5</v>
      </c>
      <c r="J18" s="140">
        <v>4.8</v>
      </c>
      <c r="K18" s="140">
        <v>4.8</v>
      </c>
      <c r="L18" s="140">
        <v>4.8</v>
      </c>
      <c r="N18" s="140">
        <v>4.8</v>
      </c>
      <c r="O18" s="140">
        <v>4.8</v>
      </c>
      <c r="P18" s="140">
        <v>4.8</v>
      </c>
    </row>
    <row r="19" spans="1:16">
      <c r="A19" s="129" t="s">
        <v>861</v>
      </c>
      <c r="B19" s="141">
        <f>(68*1.02+1)*0.0254*1.03</f>
        <v>1.84</v>
      </c>
      <c r="C19" s="141">
        <f>(90*1.02+1)*0.0254*1.03</f>
        <v>2.4300000000000002</v>
      </c>
      <c r="D19" s="141">
        <f>(104*1.02+1)*0.0254*1.03</f>
        <v>2.8</v>
      </c>
      <c r="E19" s="134"/>
      <c r="F19" s="141">
        <f>(68*1.02+1)*0.0254*1.03</f>
        <v>1.84</v>
      </c>
      <c r="G19" s="141">
        <f>(90*1.02+1)*0.0254*1.03</f>
        <v>2.4300000000000002</v>
      </c>
      <c r="H19" s="141">
        <f>(104*1.02+1)*0.0254*1.03</f>
        <v>2.8</v>
      </c>
      <c r="J19" s="141">
        <f>(68*1.02+1)*0.0254*1.03</f>
        <v>1.84</v>
      </c>
      <c r="K19" s="141">
        <f>(90*1.02+1)*0.0254*1.03</f>
        <v>2.4300000000000002</v>
      </c>
      <c r="L19" s="141">
        <f>(104*1.02+1)*0.0254*1.03</f>
        <v>2.8</v>
      </c>
      <c r="N19" s="142">
        <f>(68*1.02+1)*0.0254*1.03</f>
        <v>1.84</v>
      </c>
      <c r="O19" s="142">
        <f>(90*1.02+1)*0.0254*1.03</f>
        <v>2.4300000000000002</v>
      </c>
      <c r="P19" s="142">
        <f>(104*1.02+1)*0.0254*1.03</f>
        <v>2.8</v>
      </c>
    </row>
    <row r="20" spans="1:16">
      <c r="A20" s="129" t="s">
        <v>862</v>
      </c>
      <c r="B20" s="143">
        <f>B19*B18</f>
        <v>9.1999999999999993</v>
      </c>
      <c r="C20" s="143">
        <f t="shared" ref="C20:D20" si="4">C19*C18</f>
        <v>12.15</v>
      </c>
      <c r="D20" s="143">
        <f t="shared" si="4"/>
        <v>14</v>
      </c>
      <c r="E20" s="134"/>
      <c r="F20" s="143">
        <f>F19*F18</f>
        <v>9.1999999999999993</v>
      </c>
      <c r="G20" s="143">
        <f t="shared" ref="G20:H20" si="5">G19*G18</f>
        <v>12.15</v>
      </c>
      <c r="H20" s="143">
        <f t="shared" si="5"/>
        <v>14</v>
      </c>
      <c r="J20" s="143">
        <f>J19*J18</f>
        <v>8.83</v>
      </c>
      <c r="K20" s="143">
        <f t="shared" ref="K20:L20" si="6">K19*K18</f>
        <v>11.66</v>
      </c>
      <c r="L20" s="143">
        <f t="shared" si="6"/>
        <v>13.44</v>
      </c>
      <c r="N20" s="143">
        <f>N19*N18</f>
        <v>8.83</v>
      </c>
      <c r="O20" s="143">
        <f t="shared" ref="O20:P20" si="7">O19*O18</f>
        <v>11.66</v>
      </c>
      <c r="P20" s="143">
        <f t="shared" si="7"/>
        <v>13.44</v>
      </c>
    </row>
    <row r="21" spans="1:16">
      <c r="A21" s="137" t="s">
        <v>864</v>
      </c>
      <c r="B21" s="144" t="s">
        <v>865</v>
      </c>
      <c r="C21" s="144" t="s">
        <v>865</v>
      </c>
      <c r="D21" s="144" t="s">
        <v>865</v>
      </c>
      <c r="E21" s="134"/>
      <c r="F21" s="144" t="s">
        <v>865</v>
      </c>
      <c r="G21" s="144" t="s">
        <v>865</v>
      </c>
      <c r="H21" s="144" t="s">
        <v>865</v>
      </c>
      <c r="J21" s="144" t="s">
        <v>865</v>
      </c>
      <c r="K21" s="144" t="s">
        <v>865</v>
      </c>
      <c r="L21" s="144" t="s">
        <v>865</v>
      </c>
      <c r="N21" s="144"/>
      <c r="O21" s="144"/>
      <c r="P21" s="144"/>
    </row>
    <row r="22" spans="1:16">
      <c r="A22" s="129" t="s">
        <v>860</v>
      </c>
      <c r="B22" s="145">
        <v>0.08</v>
      </c>
      <c r="C22" s="145">
        <v>0.08</v>
      </c>
      <c r="D22" s="145">
        <v>0.08</v>
      </c>
      <c r="E22" s="134"/>
      <c r="F22" s="145">
        <v>0.08</v>
      </c>
      <c r="G22" s="145">
        <v>0.08</v>
      </c>
      <c r="H22" s="145">
        <v>0.08</v>
      </c>
      <c r="J22" s="145">
        <v>0.08</v>
      </c>
      <c r="K22" s="145">
        <v>0.08</v>
      </c>
      <c r="L22" s="145">
        <v>0.08</v>
      </c>
      <c r="N22" s="145"/>
      <c r="O22" s="145"/>
      <c r="P22" s="145"/>
    </row>
    <row r="23" spans="1:16">
      <c r="A23" s="129" t="s">
        <v>861</v>
      </c>
      <c r="B23" s="142">
        <f>(68*2+90*2)*0.0254*1.03</f>
        <v>8.27</v>
      </c>
      <c r="C23" s="142">
        <f>(90*2+90*2)*0.0254*1.03</f>
        <v>9.42</v>
      </c>
      <c r="D23" s="142">
        <f>(104*2+90*2)*0.0254*1.03</f>
        <v>10.15</v>
      </c>
      <c r="E23" s="134"/>
      <c r="F23" s="142">
        <f>(68*2+90*2)*0.0254*1.03</f>
        <v>8.27</v>
      </c>
      <c r="G23" s="142">
        <f>(90*2+90*2)*0.0254*1.03</f>
        <v>9.42</v>
      </c>
      <c r="H23" s="142">
        <f>(104*2+90*2)*0.0254*1.03</f>
        <v>10.15</v>
      </c>
      <c r="J23" s="142">
        <f>(68*2+90*2)*0.0254*1.03</f>
        <v>8.27</v>
      </c>
      <c r="K23" s="142">
        <f>(90*2+90*2)*0.0254*1.03</f>
        <v>9.42</v>
      </c>
      <c r="L23" s="142">
        <f>(104*2+90*2)*0.0254*1.03</f>
        <v>10.15</v>
      </c>
      <c r="N23" s="146"/>
      <c r="O23" s="146"/>
      <c r="P23" s="146"/>
    </row>
    <row r="24" spans="1:16">
      <c r="A24" s="129" t="s">
        <v>862</v>
      </c>
      <c r="B24" s="143">
        <f t="shared" ref="B24:D24" si="8">B22*B23</f>
        <v>0.66</v>
      </c>
      <c r="C24" s="143">
        <f t="shared" si="8"/>
        <v>0.75</v>
      </c>
      <c r="D24" s="143">
        <f t="shared" si="8"/>
        <v>0.81</v>
      </c>
      <c r="E24" s="134"/>
      <c r="F24" s="143">
        <f t="shared" ref="F24:H24" si="9">F22*F23</f>
        <v>0.66</v>
      </c>
      <c r="G24" s="143">
        <f t="shared" si="9"/>
        <v>0.75</v>
      </c>
      <c r="H24" s="143">
        <f t="shared" si="9"/>
        <v>0.81</v>
      </c>
      <c r="J24" s="143">
        <f t="shared" ref="J24:L24" si="10">J22*J23</f>
        <v>0.66</v>
      </c>
      <c r="K24" s="143">
        <f t="shared" si="10"/>
        <v>0.75</v>
      </c>
      <c r="L24" s="143">
        <f t="shared" si="10"/>
        <v>0.81</v>
      </c>
      <c r="N24" s="143">
        <f t="shared" ref="N24:P24" si="11">N22*N23</f>
        <v>0</v>
      </c>
      <c r="O24" s="143">
        <f t="shared" si="11"/>
        <v>0</v>
      </c>
      <c r="P24" s="143">
        <f t="shared" si="11"/>
        <v>0</v>
      </c>
    </row>
    <row r="25" spans="1:16">
      <c r="A25" s="137" t="s">
        <v>864</v>
      </c>
      <c r="B25" s="144"/>
      <c r="C25" s="144"/>
      <c r="D25" s="144"/>
      <c r="E25" s="134"/>
      <c r="F25" s="144"/>
      <c r="G25" s="144"/>
      <c r="H25" s="144"/>
      <c r="J25" s="144"/>
      <c r="K25" s="144"/>
      <c r="L25" s="144"/>
      <c r="N25" s="144"/>
      <c r="O25" s="144"/>
      <c r="P25" s="144"/>
    </row>
    <row r="26" spans="1:16">
      <c r="A26" s="129" t="s">
        <v>860</v>
      </c>
      <c r="B26" s="145"/>
      <c r="C26" s="145"/>
      <c r="D26" s="145"/>
      <c r="E26" s="134"/>
      <c r="F26" s="145"/>
      <c r="G26" s="145"/>
      <c r="H26" s="145"/>
      <c r="J26" s="145"/>
      <c r="K26" s="145"/>
      <c r="L26" s="145"/>
      <c r="N26" s="145"/>
      <c r="O26" s="145"/>
      <c r="P26" s="145"/>
    </row>
    <row r="27" spans="1:16">
      <c r="A27" s="129" t="s">
        <v>861</v>
      </c>
      <c r="B27" s="146"/>
      <c r="C27" s="146"/>
      <c r="D27" s="146"/>
      <c r="E27" s="134"/>
      <c r="F27" s="146"/>
      <c r="G27" s="146"/>
      <c r="H27" s="146"/>
      <c r="J27" s="146"/>
      <c r="K27" s="146"/>
      <c r="L27" s="146"/>
      <c r="N27" s="146"/>
      <c r="O27" s="146"/>
      <c r="P27" s="146"/>
    </row>
    <row r="28" spans="1:16">
      <c r="A28" s="129" t="s">
        <v>862</v>
      </c>
      <c r="B28" s="143">
        <f>B26*B27</f>
        <v>0</v>
      </c>
      <c r="C28" s="143">
        <f t="shared" ref="C28:D28" si="12">C26*C27</f>
        <v>0</v>
      </c>
      <c r="D28" s="143">
        <f t="shared" si="12"/>
        <v>0</v>
      </c>
      <c r="E28" s="134"/>
      <c r="F28" s="143">
        <f>F26*F27</f>
        <v>0</v>
      </c>
      <c r="G28" s="143">
        <f t="shared" ref="G28:H28" si="13">G26*G27</f>
        <v>0</v>
      </c>
      <c r="H28" s="143">
        <f t="shared" si="13"/>
        <v>0</v>
      </c>
      <c r="J28" s="143">
        <f>J26*J27</f>
        <v>0</v>
      </c>
      <c r="K28" s="143">
        <f t="shared" ref="K28:L28" si="14">K26*K27</f>
        <v>0</v>
      </c>
      <c r="L28" s="143">
        <f t="shared" si="14"/>
        <v>0</v>
      </c>
      <c r="N28" s="143">
        <f>N26*N27</f>
        <v>0</v>
      </c>
      <c r="O28" s="143">
        <f t="shared" ref="O28:P28" si="15">O26*O27</f>
        <v>0</v>
      </c>
      <c r="P28" s="143">
        <f t="shared" si="15"/>
        <v>0</v>
      </c>
    </row>
    <row r="29" spans="1:16" ht="40.5" customHeight="1">
      <c r="A29" s="137" t="s">
        <v>866</v>
      </c>
      <c r="B29" s="139" t="s">
        <v>867</v>
      </c>
      <c r="C29" s="139" t="s">
        <v>867</v>
      </c>
      <c r="D29" s="139" t="s">
        <v>867</v>
      </c>
      <c r="E29" s="134"/>
      <c r="F29" s="139" t="s">
        <v>868</v>
      </c>
      <c r="G29" s="139" t="s">
        <v>868</v>
      </c>
      <c r="H29" s="139" t="s">
        <v>868</v>
      </c>
      <c r="J29" s="139" t="s">
        <v>868</v>
      </c>
      <c r="K29" s="139" t="s">
        <v>868</v>
      </c>
      <c r="L29" s="139" t="s">
        <v>868</v>
      </c>
      <c r="N29" s="139" t="s">
        <v>868</v>
      </c>
      <c r="O29" s="139" t="s">
        <v>868</v>
      </c>
      <c r="P29" s="139" t="s">
        <v>868</v>
      </c>
    </row>
    <row r="30" spans="1:16" ht="15" customHeight="1">
      <c r="A30" s="129" t="s">
        <v>860</v>
      </c>
      <c r="B30" s="147">
        <v>8.1</v>
      </c>
      <c r="C30" s="147">
        <v>8.1</v>
      </c>
      <c r="D30" s="147">
        <v>8.1</v>
      </c>
      <c r="E30" s="134"/>
      <c r="F30" s="147">
        <v>8</v>
      </c>
      <c r="G30" s="147">
        <v>8</v>
      </c>
      <c r="H30" s="147">
        <v>8</v>
      </c>
      <c r="J30" s="147">
        <v>8</v>
      </c>
      <c r="K30" s="147">
        <v>8</v>
      </c>
      <c r="L30" s="147">
        <v>8</v>
      </c>
      <c r="N30" s="147">
        <v>8</v>
      </c>
      <c r="O30" s="147">
        <v>8</v>
      </c>
      <c r="P30" s="147">
        <v>8</v>
      </c>
    </row>
    <row r="31" spans="1:16">
      <c r="A31" s="129" t="s">
        <v>861</v>
      </c>
      <c r="B31" s="148">
        <f>68*90*0.0254*0.0254*0.2*1.01</f>
        <v>0.8</v>
      </c>
      <c r="C31" s="148">
        <f>90*90*0.0254*0.0254*0.2*1.01</f>
        <v>1.06</v>
      </c>
      <c r="D31" s="148">
        <f>104*90*0.0254*0.0254*0.2*1.01</f>
        <v>1.22</v>
      </c>
      <c r="E31" s="134"/>
      <c r="F31" s="148">
        <f>68*90*0.0254*0.0254*0.2*1.01</f>
        <v>0.8</v>
      </c>
      <c r="G31" s="148">
        <f>90*90*0.0254*0.0254*0.2*1.01</f>
        <v>1.06</v>
      </c>
      <c r="H31" s="148">
        <f>104*90*0.0254*0.0254*0.2*1.01</f>
        <v>1.22</v>
      </c>
      <c r="J31" s="148">
        <f>68*90*0.0254*0.0254*0.2*1.01</f>
        <v>0.8</v>
      </c>
      <c r="K31" s="148">
        <f>90*90*0.0254*0.0254*0.2*1.01</f>
        <v>1.06</v>
      </c>
      <c r="L31" s="148">
        <f>104*90*0.0254*0.0254*0.2*1.01</f>
        <v>1.22</v>
      </c>
      <c r="N31" s="149">
        <f>68*90*0.0254*0.0254*0.2*1.01</f>
        <v>0.8</v>
      </c>
      <c r="O31" s="149">
        <f>90*90*0.0254*0.0254*0.2*1.01</f>
        <v>1.06</v>
      </c>
      <c r="P31" s="149">
        <f>104*90*0.0254*0.0254*0.2*1.01</f>
        <v>1.22</v>
      </c>
    </row>
    <row r="32" spans="1:16">
      <c r="A32" s="129" t="s">
        <v>862</v>
      </c>
      <c r="B32" s="148">
        <f t="shared" ref="B32:D32" si="16">B31*B30</f>
        <v>6.48</v>
      </c>
      <c r="C32" s="148">
        <f t="shared" si="16"/>
        <v>8.59</v>
      </c>
      <c r="D32" s="148">
        <f t="shared" si="16"/>
        <v>9.8800000000000008</v>
      </c>
      <c r="E32" s="134"/>
      <c r="F32" s="148">
        <f t="shared" ref="F32:H32" si="17">F31*F30</f>
        <v>6.4</v>
      </c>
      <c r="G32" s="148">
        <f t="shared" si="17"/>
        <v>8.48</v>
      </c>
      <c r="H32" s="148">
        <f t="shared" si="17"/>
        <v>9.76</v>
      </c>
      <c r="J32" s="148">
        <f t="shared" ref="J32:L32" si="18">J31*J30</f>
        <v>6.4</v>
      </c>
      <c r="K32" s="148">
        <f t="shared" si="18"/>
        <v>8.48</v>
      </c>
      <c r="L32" s="148">
        <f t="shared" si="18"/>
        <v>9.76</v>
      </c>
      <c r="N32" s="148">
        <f t="shared" ref="N32:P32" si="19">N31*N30</f>
        <v>6.4</v>
      </c>
      <c r="O32" s="148">
        <f t="shared" si="19"/>
        <v>8.48</v>
      </c>
      <c r="P32" s="148">
        <f t="shared" si="19"/>
        <v>9.76</v>
      </c>
    </row>
    <row r="33" spans="1:16">
      <c r="A33" s="150" t="s">
        <v>869</v>
      </c>
      <c r="B33" s="151">
        <f>B16+B20+B24+B28+B32</f>
        <v>26.09</v>
      </c>
      <c r="C33" s="151">
        <f t="shared" ref="C33:D33" si="20">C16+C20+C24+C28+C32</f>
        <v>34.24</v>
      </c>
      <c r="D33" s="151">
        <f t="shared" si="20"/>
        <v>39.340000000000003</v>
      </c>
      <c r="E33" s="134"/>
      <c r="F33" s="151">
        <f>F16+F20+F24+F28+F32</f>
        <v>26.01</v>
      </c>
      <c r="G33" s="151">
        <f t="shared" ref="G33:H33" si="21">G16+G20+G24+G28+G32</f>
        <v>34.130000000000003</v>
      </c>
      <c r="H33" s="151">
        <f t="shared" si="21"/>
        <v>39.22</v>
      </c>
      <c r="J33" s="151">
        <f>J16+J20+J24+J28+J32</f>
        <v>25.25</v>
      </c>
      <c r="K33" s="151">
        <f t="shared" ref="K33:L33" si="22">K16+K20+K24+K28+K32</f>
        <v>33.130000000000003</v>
      </c>
      <c r="L33" s="151">
        <f t="shared" si="22"/>
        <v>38.07</v>
      </c>
      <c r="N33" s="151">
        <f>N16+N20+N24+N28+N32</f>
        <v>24.06</v>
      </c>
      <c r="O33" s="151">
        <f t="shared" ref="O33:P33" si="23">O16+O20+O24+O28+O32</f>
        <v>31.8</v>
      </c>
      <c r="P33" s="151">
        <f t="shared" si="23"/>
        <v>36.64</v>
      </c>
    </row>
    <row r="34" spans="1:16" ht="31.5" customHeight="1">
      <c r="A34" s="137" t="s">
        <v>870</v>
      </c>
      <c r="B34" s="152" t="s">
        <v>871</v>
      </c>
      <c r="C34" s="152" t="s">
        <v>871</v>
      </c>
      <c r="D34" s="152" t="s">
        <v>871</v>
      </c>
      <c r="E34" s="134"/>
      <c r="F34" s="152" t="s">
        <v>871</v>
      </c>
      <c r="G34" s="152" t="s">
        <v>871</v>
      </c>
      <c r="H34" s="152" t="s">
        <v>871</v>
      </c>
      <c r="J34" s="152" t="s">
        <v>871</v>
      </c>
      <c r="K34" s="152" t="s">
        <v>871</v>
      </c>
      <c r="L34" s="152" t="s">
        <v>871</v>
      </c>
      <c r="N34" s="152" t="s">
        <v>871</v>
      </c>
      <c r="O34" s="152" t="s">
        <v>871</v>
      </c>
      <c r="P34" s="152" t="s">
        <v>871</v>
      </c>
    </row>
    <row r="35" spans="1:16">
      <c r="A35" s="129" t="s">
        <v>860</v>
      </c>
      <c r="B35" s="153">
        <f t="shared" ref="B35:L35" si="24">0.094+0.25</f>
        <v>0.34</v>
      </c>
      <c r="C35" s="153">
        <f t="shared" si="24"/>
        <v>0.34</v>
      </c>
      <c r="D35" s="153">
        <f t="shared" si="24"/>
        <v>0.34</v>
      </c>
      <c r="E35" s="134"/>
      <c r="F35" s="153">
        <f t="shared" si="24"/>
        <v>0.34</v>
      </c>
      <c r="G35" s="153">
        <f t="shared" si="24"/>
        <v>0.34</v>
      </c>
      <c r="H35" s="153">
        <f t="shared" si="24"/>
        <v>0.34</v>
      </c>
      <c r="J35" s="153">
        <f t="shared" si="24"/>
        <v>0.34</v>
      </c>
      <c r="K35" s="153">
        <f t="shared" si="24"/>
        <v>0.34</v>
      </c>
      <c r="L35" s="153">
        <f t="shared" si="24"/>
        <v>0.34</v>
      </c>
      <c r="N35" s="154">
        <f t="shared" ref="N35:P35" si="25">0.094+0.25</f>
        <v>0.34</v>
      </c>
      <c r="O35" s="154">
        <f t="shared" si="25"/>
        <v>0.34</v>
      </c>
      <c r="P35" s="154">
        <f t="shared" si="25"/>
        <v>0.34</v>
      </c>
    </row>
    <row r="36" spans="1:16">
      <c r="A36" s="129" t="s">
        <v>861</v>
      </c>
      <c r="B36" s="155">
        <v>1</v>
      </c>
      <c r="C36" s="155">
        <v>1</v>
      </c>
      <c r="D36" s="155">
        <v>1</v>
      </c>
      <c r="E36" s="134"/>
      <c r="F36" s="155">
        <v>1</v>
      </c>
      <c r="G36" s="155">
        <v>1</v>
      </c>
      <c r="H36" s="155">
        <v>1</v>
      </c>
      <c r="J36" s="155">
        <v>1</v>
      </c>
      <c r="K36" s="155">
        <v>1</v>
      </c>
      <c r="L36" s="155">
        <v>1</v>
      </c>
      <c r="N36" s="155">
        <v>1</v>
      </c>
      <c r="O36" s="155">
        <v>1</v>
      </c>
      <c r="P36" s="155">
        <v>1</v>
      </c>
    </row>
    <row r="37" spans="1:16">
      <c r="A37" s="129" t="s">
        <v>862</v>
      </c>
      <c r="B37" s="156">
        <f t="shared" ref="B37:D37" si="26">B35*B36</f>
        <v>0.34</v>
      </c>
      <c r="C37" s="156">
        <f t="shared" si="26"/>
        <v>0.34</v>
      </c>
      <c r="D37" s="156">
        <f t="shared" si="26"/>
        <v>0.34</v>
      </c>
      <c r="E37" s="134"/>
      <c r="F37" s="156">
        <f t="shared" ref="F37:H37" si="27">F35*F36</f>
        <v>0.34</v>
      </c>
      <c r="G37" s="156">
        <f t="shared" si="27"/>
        <v>0.34</v>
      </c>
      <c r="H37" s="156">
        <f t="shared" si="27"/>
        <v>0.34</v>
      </c>
      <c r="J37" s="156">
        <f t="shared" ref="J37:L37" si="28">J35*J36</f>
        <v>0.34</v>
      </c>
      <c r="K37" s="156">
        <f t="shared" si="28"/>
        <v>0.34</v>
      </c>
      <c r="L37" s="156">
        <f t="shared" si="28"/>
        <v>0.34</v>
      </c>
      <c r="N37" s="156">
        <f t="shared" ref="N37:P37" si="29">N35*N36</f>
        <v>0.34</v>
      </c>
      <c r="O37" s="156">
        <f t="shared" si="29"/>
        <v>0.34</v>
      </c>
      <c r="P37" s="156">
        <f t="shared" si="29"/>
        <v>0.34</v>
      </c>
    </row>
    <row r="38" spans="1:16" ht="27">
      <c r="A38" s="137" t="s">
        <v>872</v>
      </c>
      <c r="B38" s="144" t="s">
        <v>873</v>
      </c>
      <c r="C38" s="144" t="s">
        <v>873</v>
      </c>
      <c r="D38" s="144" t="s">
        <v>873</v>
      </c>
      <c r="E38" s="134"/>
      <c r="F38" s="144" t="s">
        <v>873</v>
      </c>
      <c r="G38" s="144" t="s">
        <v>873</v>
      </c>
      <c r="H38" s="144" t="s">
        <v>873</v>
      </c>
      <c r="J38" s="144" t="s">
        <v>873</v>
      </c>
      <c r="K38" s="144" t="s">
        <v>873</v>
      </c>
      <c r="L38" s="144" t="s">
        <v>873</v>
      </c>
      <c r="N38" s="144" t="s">
        <v>873</v>
      </c>
      <c r="O38" s="144" t="s">
        <v>873</v>
      </c>
      <c r="P38" s="144" t="s">
        <v>873</v>
      </c>
    </row>
    <row r="39" spans="1:16">
      <c r="A39" s="129" t="s">
        <v>860</v>
      </c>
      <c r="B39" s="157">
        <v>0.02</v>
      </c>
      <c r="C39" s="157">
        <v>0.02</v>
      </c>
      <c r="D39" s="157">
        <v>0.02</v>
      </c>
      <c r="E39" s="134"/>
      <c r="F39" s="157">
        <v>0.02</v>
      </c>
      <c r="G39" s="157">
        <v>0.02</v>
      </c>
      <c r="H39" s="157">
        <v>0.02</v>
      </c>
      <c r="J39" s="157">
        <v>0.02</v>
      </c>
      <c r="K39" s="157">
        <v>0.02</v>
      </c>
      <c r="L39" s="157">
        <v>0.02</v>
      </c>
      <c r="N39" s="157">
        <v>0.02</v>
      </c>
      <c r="O39" s="157">
        <v>0.02</v>
      </c>
      <c r="P39" s="157">
        <v>0.02</v>
      </c>
    </row>
    <row r="40" spans="1:16">
      <c r="A40" s="129" t="s">
        <v>861</v>
      </c>
      <c r="B40" s="157">
        <v>2</v>
      </c>
      <c r="C40" s="157">
        <v>2</v>
      </c>
      <c r="D40" s="157">
        <v>2</v>
      </c>
      <c r="E40" s="134"/>
      <c r="F40" s="157">
        <v>2</v>
      </c>
      <c r="G40" s="157">
        <v>2</v>
      </c>
      <c r="H40" s="157">
        <v>2</v>
      </c>
      <c r="J40" s="157">
        <v>2</v>
      </c>
      <c r="K40" s="157">
        <v>2</v>
      </c>
      <c r="L40" s="157">
        <v>2</v>
      </c>
      <c r="N40" s="157">
        <v>2</v>
      </c>
      <c r="O40" s="157">
        <v>2</v>
      </c>
      <c r="P40" s="157">
        <v>2</v>
      </c>
    </row>
    <row r="41" spans="1:16">
      <c r="A41" s="129" t="s">
        <v>862</v>
      </c>
      <c r="B41" s="157">
        <f>B39*B40</f>
        <v>0.04</v>
      </c>
      <c r="C41" s="157">
        <f t="shared" ref="C41:D41" si="30">C39*C40</f>
        <v>0.04</v>
      </c>
      <c r="D41" s="157">
        <f t="shared" si="30"/>
        <v>0.04</v>
      </c>
      <c r="E41" s="134"/>
      <c r="F41" s="157">
        <f>F39*F40</f>
        <v>0.04</v>
      </c>
      <c r="G41" s="157">
        <f t="shared" ref="G41:H41" si="31">G39*G40</f>
        <v>0.04</v>
      </c>
      <c r="H41" s="157">
        <f t="shared" si="31"/>
        <v>0.04</v>
      </c>
      <c r="J41" s="157">
        <f>J39*J40</f>
        <v>0.04</v>
      </c>
      <c r="K41" s="157">
        <f t="shared" ref="K41:L41" si="32">K39*K40</f>
        <v>0.04</v>
      </c>
      <c r="L41" s="157">
        <f t="shared" si="32"/>
        <v>0.04</v>
      </c>
      <c r="N41" s="157">
        <f>N39*N40</f>
        <v>0.04</v>
      </c>
      <c r="O41" s="157">
        <f t="shared" ref="O41:P41" si="33">O39*O40</f>
        <v>0.04</v>
      </c>
      <c r="P41" s="157">
        <f t="shared" si="33"/>
        <v>0.04</v>
      </c>
    </row>
    <row r="42" spans="1:16" ht="27">
      <c r="A42" s="137" t="s">
        <v>874</v>
      </c>
      <c r="B42" s="138" t="s">
        <v>875</v>
      </c>
      <c r="C42" s="138" t="s">
        <v>875</v>
      </c>
      <c r="D42" s="138" t="s">
        <v>875</v>
      </c>
      <c r="E42" s="134"/>
      <c r="F42" s="138" t="s">
        <v>875</v>
      </c>
      <c r="G42" s="138" t="s">
        <v>875</v>
      </c>
      <c r="H42" s="138" t="s">
        <v>875</v>
      </c>
      <c r="J42" s="138" t="s">
        <v>875</v>
      </c>
      <c r="K42" s="138" t="s">
        <v>875</v>
      </c>
      <c r="L42" s="138" t="s">
        <v>875</v>
      </c>
      <c r="N42" s="138" t="s">
        <v>875</v>
      </c>
      <c r="O42" s="138" t="s">
        <v>875</v>
      </c>
      <c r="P42" s="138" t="s">
        <v>875</v>
      </c>
    </row>
    <row r="43" spans="1:16">
      <c r="A43" s="129" t="s">
        <v>860</v>
      </c>
      <c r="B43" s="147">
        <f>0.23+5*(25*23/94*2+3.5/22+68/43)*0.0254*1.03+1.15+2</f>
        <v>5.21</v>
      </c>
      <c r="C43" s="147">
        <f>0.23+4.7*(26*24/82*2+3.5/21+70/41)*0.0254*1.05+1.15+2</f>
        <v>5.52</v>
      </c>
      <c r="D43" s="147">
        <f>0.23+4.7*(27*25/85*2+3.5/21+72/41)*0.0254*1.05+1.15+2</f>
        <v>5.61</v>
      </c>
      <c r="E43" s="134"/>
      <c r="F43" s="147">
        <f>0.23+5*(25*23/94*2+3.5/22+68/43)*0.0254*1.03+1.15+2</f>
        <v>5.21</v>
      </c>
      <c r="G43" s="147">
        <f>0.23+4.7*(26*24/82*2+3.5/21+70/41)*0.0254*1.05+1.15+2</f>
        <v>5.52</v>
      </c>
      <c r="H43" s="147">
        <f>0.23+4.7*(27*25/85*2+3.5/21+72/41)*0.0254*1.05+1.15+2</f>
        <v>5.61</v>
      </c>
      <c r="J43" s="147">
        <f>0.23+5*(25*23/94*2+3.5/22+68/43)*0.0254*1.03+1.15+2</f>
        <v>5.21</v>
      </c>
      <c r="K43" s="147">
        <f>0.23+4.7*(26*24/82*2+3.5/21+70/41)*0.0254*1.05+1.15+2</f>
        <v>5.52</v>
      </c>
      <c r="L43" s="147">
        <f>0.23+4.7*(27*25/85*2+3.5/21+72/41)*0.0254*1.05+1.15+2</f>
        <v>5.61</v>
      </c>
      <c r="N43" s="147">
        <f>0.23+5*(25*23/94*2+3.5/22+68/43)*0.0254*1.03+1.15+2</f>
        <v>5.21</v>
      </c>
      <c r="O43" s="147">
        <f>0.23+4.7*(26*24/82*2+3.5/21+70/41)*0.0254*1.05+1.15+2</f>
        <v>5.52</v>
      </c>
      <c r="P43" s="147">
        <f>0.23+4.7*(27*25/85*2+3.5/21+72/41)*0.0254*1.05+1.15+2</f>
        <v>5.61</v>
      </c>
    </row>
    <row r="44" spans="1:16">
      <c r="A44" s="129" t="s">
        <v>861</v>
      </c>
      <c r="B44" s="157">
        <v>1</v>
      </c>
      <c r="C44" s="157">
        <v>1</v>
      </c>
      <c r="D44" s="157">
        <v>1</v>
      </c>
      <c r="E44" s="134"/>
      <c r="F44" s="157">
        <v>1</v>
      </c>
      <c r="G44" s="157">
        <v>1</v>
      </c>
      <c r="H44" s="157">
        <v>1</v>
      </c>
      <c r="J44" s="157">
        <v>1</v>
      </c>
      <c r="K44" s="157">
        <v>1</v>
      </c>
      <c r="L44" s="157">
        <v>1</v>
      </c>
      <c r="N44" s="157">
        <v>1</v>
      </c>
      <c r="O44" s="157">
        <v>1</v>
      </c>
      <c r="P44" s="157">
        <v>1</v>
      </c>
    </row>
    <row r="45" spans="1:16">
      <c r="A45" s="129" t="s">
        <v>862</v>
      </c>
      <c r="B45" s="157">
        <f>B43*B44</f>
        <v>5.21</v>
      </c>
      <c r="C45" s="157">
        <f t="shared" ref="C45:D45" si="34">C43*C44</f>
        <v>5.52</v>
      </c>
      <c r="D45" s="157">
        <f t="shared" si="34"/>
        <v>5.61</v>
      </c>
      <c r="E45" s="134"/>
      <c r="F45" s="157">
        <f>F43*F44</f>
        <v>5.21</v>
      </c>
      <c r="G45" s="157">
        <f t="shared" ref="G45:H45" si="35">G43*G44</f>
        <v>5.52</v>
      </c>
      <c r="H45" s="157">
        <f t="shared" si="35"/>
        <v>5.61</v>
      </c>
      <c r="J45" s="157">
        <f>J43*J44</f>
        <v>5.21</v>
      </c>
      <c r="K45" s="157">
        <f t="shared" ref="K45:L45" si="36">K43*K44</f>
        <v>5.52</v>
      </c>
      <c r="L45" s="157">
        <f t="shared" si="36"/>
        <v>5.61</v>
      </c>
      <c r="N45" s="157">
        <f>N43*N44</f>
        <v>5.21</v>
      </c>
      <c r="O45" s="157">
        <f t="shared" ref="O45:P45" si="37">O43*O44</f>
        <v>5.52</v>
      </c>
      <c r="P45" s="157">
        <f t="shared" si="37"/>
        <v>5.61</v>
      </c>
    </row>
    <row r="46" spans="1:16" ht="45.75" customHeight="1">
      <c r="A46" s="137" t="s">
        <v>876</v>
      </c>
      <c r="B46" s="138" t="s">
        <v>877</v>
      </c>
      <c r="C46" s="138" t="s">
        <v>877</v>
      </c>
      <c r="D46" s="138" t="s">
        <v>877</v>
      </c>
      <c r="E46" s="134"/>
      <c r="F46" s="138" t="s">
        <v>877</v>
      </c>
      <c r="G46" s="138" t="s">
        <v>877</v>
      </c>
      <c r="H46" s="138" t="s">
        <v>877</v>
      </c>
      <c r="J46" s="138" t="s">
        <v>877</v>
      </c>
      <c r="K46" s="138" t="s">
        <v>877</v>
      </c>
      <c r="L46" s="138" t="s">
        <v>877</v>
      </c>
      <c r="N46" s="138" t="s">
        <v>877</v>
      </c>
      <c r="O46" s="138" t="s">
        <v>877</v>
      </c>
      <c r="P46" s="138" t="s">
        <v>877</v>
      </c>
    </row>
    <row r="47" spans="1:16">
      <c r="A47" s="129" t="s">
        <v>860</v>
      </c>
      <c r="B47" s="147">
        <v>3.25</v>
      </c>
      <c r="C47" s="147">
        <v>3.25</v>
      </c>
      <c r="D47" s="147">
        <v>3.25</v>
      </c>
      <c r="E47" s="158"/>
      <c r="F47" s="147">
        <v>3.25</v>
      </c>
      <c r="G47" s="147">
        <v>3.25</v>
      </c>
      <c r="H47" s="147">
        <v>3.25</v>
      </c>
      <c r="J47" s="147">
        <v>3.25</v>
      </c>
      <c r="K47" s="147">
        <v>3.25</v>
      </c>
      <c r="L47" s="147">
        <v>3.25</v>
      </c>
      <c r="N47" s="147">
        <v>3.25</v>
      </c>
      <c r="O47" s="147">
        <v>3.25</v>
      </c>
      <c r="P47" s="147">
        <v>3.25</v>
      </c>
    </row>
    <row r="48" spans="1:16" ht="14.25" customHeight="1">
      <c r="A48" s="129" t="s">
        <v>861</v>
      </c>
      <c r="B48" s="157">
        <v>1</v>
      </c>
      <c r="C48" s="157">
        <v>1</v>
      </c>
      <c r="D48" s="157">
        <v>1</v>
      </c>
      <c r="E48" s="134"/>
      <c r="F48" s="157">
        <v>1</v>
      </c>
      <c r="G48" s="157">
        <v>1</v>
      </c>
      <c r="H48" s="157">
        <v>1</v>
      </c>
      <c r="J48" s="157">
        <v>1</v>
      </c>
      <c r="K48" s="157">
        <v>1</v>
      </c>
      <c r="L48" s="157">
        <v>1</v>
      </c>
      <c r="N48" s="157">
        <v>1</v>
      </c>
      <c r="O48" s="157">
        <v>1</v>
      </c>
      <c r="P48" s="157">
        <v>1</v>
      </c>
    </row>
    <row r="49" spans="1:16">
      <c r="A49" s="129" t="s">
        <v>862</v>
      </c>
      <c r="B49" s="157">
        <f>B47*B48</f>
        <v>3.25</v>
      </c>
      <c r="C49" s="157">
        <f t="shared" ref="C49:D49" si="38">C47*C48</f>
        <v>3.25</v>
      </c>
      <c r="D49" s="157">
        <f t="shared" si="38"/>
        <v>3.25</v>
      </c>
      <c r="E49" s="134"/>
      <c r="F49" s="157">
        <f>F47*F48</f>
        <v>3.25</v>
      </c>
      <c r="G49" s="157">
        <f t="shared" ref="G49:H49" si="39">G47*G48</f>
        <v>3.25</v>
      </c>
      <c r="H49" s="157">
        <f t="shared" si="39"/>
        <v>3.25</v>
      </c>
      <c r="J49" s="157">
        <f>J47*J48</f>
        <v>3.25</v>
      </c>
      <c r="K49" s="157">
        <f t="shared" ref="K49:L49" si="40">K47*K48</f>
        <v>3.25</v>
      </c>
      <c r="L49" s="157">
        <f t="shared" si="40"/>
        <v>3.25</v>
      </c>
      <c r="N49" s="157">
        <f>N47*N48</f>
        <v>3.25</v>
      </c>
      <c r="O49" s="157">
        <f t="shared" ref="O49:P49" si="41">O47*O48</f>
        <v>3.25</v>
      </c>
      <c r="P49" s="157">
        <f t="shared" si="41"/>
        <v>3.25</v>
      </c>
    </row>
    <row r="50" spans="1:16" ht="27">
      <c r="A50" s="137" t="s">
        <v>878</v>
      </c>
      <c r="B50" s="159" t="s">
        <v>879</v>
      </c>
      <c r="C50" s="159" t="s">
        <v>879</v>
      </c>
      <c r="D50" s="159" t="s">
        <v>879</v>
      </c>
      <c r="E50" s="134"/>
      <c r="F50" s="159" t="s">
        <v>879</v>
      </c>
      <c r="G50" s="159" t="s">
        <v>879</v>
      </c>
      <c r="H50" s="159" t="s">
        <v>879</v>
      </c>
      <c r="J50" s="159" t="s">
        <v>879</v>
      </c>
      <c r="K50" s="159" t="s">
        <v>879</v>
      </c>
      <c r="L50" s="159" t="s">
        <v>879</v>
      </c>
      <c r="N50" s="159" t="s">
        <v>879</v>
      </c>
      <c r="O50" s="159" t="s">
        <v>879</v>
      </c>
      <c r="P50" s="159" t="s">
        <v>879</v>
      </c>
    </row>
    <row r="51" spans="1:16">
      <c r="A51" s="129" t="s">
        <v>862</v>
      </c>
      <c r="B51" s="153">
        <f>2.75*16*(14+5.5+14)*0.0254*0.0254*1.03</f>
        <v>0.98</v>
      </c>
      <c r="C51" s="153">
        <f>2.75*16*(14+6.5+14)*0.0254*0.0254*1.03</f>
        <v>1.01</v>
      </c>
      <c r="D51" s="153">
        <f>2.75*16*(14+7.5+14)*0.0254*0.0254*1.03</f>
        <v>1.04</v>
      </c>
      <c r="E51" s="134"/>
      <c r="F51" s="153">
        <f>2.75*16*(14+5.5+14)*0.0254*0.0254*1.03</f>
        <v>0.98</v>
      </c>
      <c r="G51" s="153">
        <f>2.75*16*(14+6.5+14)*0.0254*0.0254*1.03</f>
        <v>1.01</v>
      </c>
      <c r="H51" s="153">
        <f>2.75*16*(14+7.5+14)*0.0254*0.0254*1.03</f>
        <v>1.04</v>
      </c>
      <c r="J51" s="153">
        <f>2.75*16*(14+5.5+14)*0.0254*0.0254*1.03</f>
        <v>0.98</v>
      </c>
      <c r="K51" s="153">
        <f>2.75*16*(14+6.5+14)*0.0254*0.0254*1.03</f>
        <v>1.01</v>
      </c>
      <c r="L51" s="153">
        <f>2.75*16*(14+7.5+14)*0.0254*0.0254*1.03</f>
        <v>1.04</v>
      </c>
      <c r="N51" s="153">
        <f>2.75*16*(14+5.5+14)*0.0254*0.0254*1.03</f>
        <v>0.98</v>
      </c>
      <c r="O51" s="153">
        <f>2.75*16*(14+6.5+14)*0.0254*0.0254*1.03</f>
        <v>1.01</v>
      </c>
      <c r="P51" s="153">
        <f>2.75*16*(14+7.5+14)*0.0254*0.0254*1.03</f>
        <v>1.04</v>
      </c>
    </row>
    <row r="52" spans="1:16" ht="27">
      <c r="A52" s="137" t="s">
        <v>880</v>
      </c>
      <c r="B52" s="138" t="s">
        <v>881</v>
      </c>
      <c r="C52" s="138" t="s">
        <v>881</v>
      </c>
      <c r="D52" s="138" t="s">
        <v>881</v>
      </c>
      <c r="E52" s="134"/>
      <c r="F52" s="138" t="s">
        <v>881</v>
      </c>
      <c r="G52" s="138" t="s">
        <v>881</v>
      </c>
      <c r="H52" s="138" t="s">
        <v>881</v>
      </c>
      <c r="J52" s="138" t="s">
        <v>881</v>
      </c>
      <c r="K52" s="138" t="s">
        <v>881</v>
      </c>
      <c r="L52" s="138" t="s">
        <v>881</v>
      </c>
      <c r="N52" s="138" t="s">
        <v>881</v>
      </c>
      <c r="O52" s="138" t="s">
        <v>881</v>
      </c>
      <c r="P52" s="138" t="s">
        <v>881</v>
      </c>
    </row>
    <row r="53" spans="1:16">
      <c r="A53" s="129" t="s">
        <v>862</v>
      </c>
      <c r="B53" s="160">
        <f>61*20/30000</f>
        <v>0.04</v>
      </c>
      <c r="C53" s="160">
        <f>61*20/30000</f>
        <v>0.04</v>
      </c>
      <c r="D53" s="160">
        <f>61*20/30000</f>
        <v>0.04</v>
      </c>
      <c r="E53" s="134"/>
      <c r="F53" s="160">
        <f>61*20/30000</f>
        <v>0.04</v>
      </c>
      <c r="G53" s="160">
        <f>61*20/30000</f>
        <v>0.04</v>
      </c>
      <c r="H53" s="160">
        <f>61*20/30000</f>
        <v>0.04</v>
      </c>
      <c r="J53" s="160">
        <f>61*20/30000</f>
        <v>0.04</v>
      </c>
      <c r="K53" s="160">
        <f>61*20/30000</f>
        <v>0.04</v>
      </c>
      <c r="L53" s="160">
        <f>61*20/30000</f>
        <v>0.04</v>
      </c>
      <c r="N53" s="160">
        <f>61*20/30000</f>
        <v>0.04</v>
      </c>
      <c r="O53" s="160">
        <f>61*20/30000</f>
        <v>0.04</v>
      </c>
      <c r="P53" s="160">
        <f>61*20/30000</f>
        <v>0.04</v>
      </c>
    </row>
    <row r="54" spans="1:16" ht="27">
      <c r="A54" s="137" t="s">
        <v>882</v>
      </c>
      <c r="B54" s="144" t="s">
        <v>883</v>
      </c>
      <c r="C54" s="144" t="s">
        <v>883</v>
      </c>
      <c r="D54" s="144" t="s">
        <v>883</v>
      </c>
      <c r="E54" s="134"/>
      <c r="F54" s="144" t="s">
        <v>883</v>
      </c>
      <c r="G54" s="144" t="s">
        <v>883</v>
      </c>
      <c r="H54" s="144" t="s">
        <v>883</v>
      </c>
      <c r="J54" s="144" t="s">
        <v>883</v>
      </c>
      <c r="K54" s="144" t="s">
        <v>883</v>
      </c>
      <c r="L54" s="144" t="s">
        <v>883</v>
      </c>
      <c r="N54" s="144" t="s">
        <v>883</v>
      </c>
      <c r="O54" s="144" t="s">
        <v>883</v>
      </c>
      <c r="P54" s="144" t="s">
        <v>883</v>
      </c>
    </row>
    <row r="55" spans="1:16">
      <c r="A55" s="129" t="s">
        <v>862</v>
      </c>
      <c r="B55" s="157">
        <v>0.2</v>
      </c>
      <c r="C55" s="157">
        <v>0.2</v>
      </c>
      <c r="D55" s="157">
        <v>0.2</v>
      </c>
      <c r="E55" s="134"/>
      <c r="F55" s="157">
        <v>0.2</v>
      </c>
      <c r="G55" s="157">
        <v>0.2</v>
      </c>
      <c r="H55" s="157">
        <v>0.2</v>
      </c>
      <c r="J55" s="157">
        <v>0.2</v>
      </c>
      <c r="K55" s="157">
        <v>0.2</v>
      </c>
      <c r="L55" s="157">
        <v>0.2</v>
      </c>
      <c r="N55" s="157">
        <v>0.2</v>
      </c>
      <c r="O55" s="157">
        <v>0.2</v>
      </c>
      <c r="P55" s="157">
        <v>0.2</v>
      </c>
    </row>
    <row r="56" spans="1:16" ht="67.5">
      <c r="A56" s="137" t="s">
        <v>884</v>
      </c>
      <c r="B56" s="161" t="s">
        <v>885</v>
      </c>
      <c r="C56" s="161" t="s">
        <v>886</v>
      </c>
      <c r="D56" s="161" t="s">
        <v>886</v>
      </c>
      <c r="E56" s="134"/>
      <c r="F56" s="161" t="s">
        <v>885</v>
      </c>
      <c r="G56" s="161" t="s">
        <v>886</v>
      </c>
      <c r="H56" s="161" t="s">
        <v>886</v>
      </c>
      <c r="J56" s="161" t="s">
        <v>885</v>
      </c>
      <c r="K56" s="161" t="s">
        <v>886</v>
      </c>
      <c r="L56" s="161" t="s">
        <v>886</v>
      </c>
      <c r="N56" s="161" t="s">
        <v>885</v>
      </c>
      <c r="O56" s="161" t="s">
        <v>886</v>
      </c>
      <c r="P56" s="161" t="s">
        <v>886</v>
      </c>
    </row>
    <row r="57" spans="1:16">
      <c r="A57" s="129" t="s">
        <v>862</v>
      </c>
      <c r="B57" s="147">
        <f t="shared" ref="B57:P57" si="42">0.01+0.005+0.03+0.76</f>
        <v>0.81</v>
      </c>
      <c r="C57" s="147">
        <f t="shared" si="42"/>
        <v>0.81</v>
      </c>
      <c r="D57" s="147">
        <f t="shared" si="42"/>
        <v>0.81</v>
      </c>
      <c r="E57" s="134"/>
      <c r="F57" s="147">
        <f t="shared" si="42"/>
        <v>0.81</v>
      </c>
      <c r="G57" s="147">
        <f t="shared" si="42"/>
        <v>0.81</v>
      </c>
      <c r="H57" s="147">
        <f t="shared" si="42"/>
        <v>0.81</v>
      </c>
      <c r="J57" s="147">
        <f t="shared" si="42"/>
        <v>0.81</v>
      </c>
      <c r="K57" s="147">
        <f t="shared" si="42"/>
        <v>0.81</v>
      </c>
      <c r="L57" s="147">
        <f t="shared" si="42"/>
        <v>0.81</v>
      </c>
      <c r="N57" s="147">
        <f t="shared" si="42"/>
        <v>0.81</v>
      </c>
      <c r="O57" s="147">
        <f t="shared" si="42"/>
        <v>0.81</v>
      </c>
      <c r="P57" s="147">
        <f t="shared" si="42"/>
        <v>0.81</v>
      </c>
    </row>
    <row r="58" spans="1:16" ht="27">
      <c r="A58" s="137" t="s">
        <v>887</v>
      </c>
      <c r="B58" s="162" t="s">
        <v>888</v>
      </c>
      <c r="C58" s="162" t="s">
        <v>888</v>
      </c>
      <c r="D58" s="162" t="s">
        <v>888</v>
      </c>
      <c r="E58" s="134"/>
      <c r="F58" s="162" t="s">
        <v>888</v>
      </c>
      <c r="G58" s="162" t="s">
        <v>888</v>
      </c>
      <c r="H58" s="162" t="s">
        <v>888</v>
      </c>
      <c r="J58" s="162" t="s">
        <v>888</v>
      </c>
      <c r="K58" s="162" t="s">
        <v>888</v>
      </c>
      <c r="L58" s="162" t="s">
        <v>888</v>
      </c>
      <c r="N58" s="162" t="s">
        <v>888</v>
      </c>
      <c r="O58" s="162" t="s">
        <v>888</v>
      </c>
      <c r="P58" s="162" t="s">
        <v>888</v>
      </c>
    </row>
    <row r="59" spans="1:16">
      <c r="A59" s="129" t="s">
        <v>862</v>
      </c>
      <c r="B59" s="157">
        <f>(3000*2+6000)/125800</f>
        <v>0.1</v>
      </c>
      <c r="C59" s="157">
        <f t="shared" ref="C59:D59" si="43">(3000*2+6000)/125800</f>
        <v>0.1</v>
      </c>
      <c r="D59" s="157">
        <f t="shared" si="43"/>
        <v>0.1</v>
      </c>
      <c r="E59" s="134"/>
      <c r="F59" s="157">
        <f>(3000*2+6000)/125800</f>
        <v>0.1</v>
      </c>
      <c r="G59" s="157">
        <f t="shared" ref="G59:H59" si="44">(3000*2+6000)/125800</f>
        <v>0.1</v>
      </c>
      <c r="H59" s="157">
        <f t="shared" si="44"/>
        <v>0.1</v>
      </c>
      <c r="J59" s="157">
        <f>(3000*2+6000)/125800</f>
        <v>0.1</v>
      </c>
      <c r="K59" s="157">
        <f t="shared" ref="K59:L59" si="45">(3000*2+6000)/125800</f>
        <v>0.1</v>
      </c>
      <c r="L59" s="157">
        <f t="shared" si="45"/>
        <v>0.1</v>
      </c>
      <c r="N59" s="157">
        <f>(3000*2+6000)/125800</f>
        <v>0.1</v>
      </c>
      <c r="O59" s="157">
        <f t="shared" ref="O59:P59" si="46">(3000*2+6000)/125800</f>
        <v>0.1</v>
      </c>
      <c r="P59" s="157">
        <f t="shared" si="46"/>
        <v>0.1</v>
      </c>
    </row>
    <row r="60" spans="1:16" ht="27">
      <c r="A60" s="137" t="s">
        <v>889</v>
      </c>
      <c r="B60" s="144" t="s">
        <v>890</v>
      </c>
      <c r="C60" s="144" t="s">
        <v>890</v>
      </c>
      <c r="D60" s="144" t="s">
        <v>891</v>
      </c>
      <c r="E60" s="134"/>
      <c r="F60" s="144" t="s">
        <v>890</v>
      </c>
      <c r="G60" s="144" t="s">
        <v>890</v>
      </c>
      <c r="H60" s="144" t="s">
        <v>891</v>
      </c>
      <c r="J60" s="144" t="s">
        <v>890</v>
      </c>
      <c r="K60" s="144" t="s">
        <v>890</v>
      </c>
      <c r="L60" s="144" t="s">
        <v>891</v>
      </c>
      <c r="N60" s="144" t="s">
        <v>890</v>
      </c>
      <c r="O60" s="144" t="s">
        <v>890</v>
      </c>
      <c r="P60" s="144" t="s">
        <v>891</v>
      </c>
    </row>
    <row r="61" spans="1:16">
      <c r="A61" s="129" t="s">
        <v>862</v>
      </c>
      <c r="B61" s="163">
        <f t="shared" ref="B61:D61" si="47">0.05*((B62+10+B63+10+B63+10)*2*0.01*1.03/B65)+1.6*(0.2*0.135*2/B65)</f>
        <v>0.12</v>
      </c>
      <c r="C61" s="163">
        <f t="shared" si="47"/>
        <v>0.12</v>
      </c>
      <c r="D61" s="163">
        <f t="shared" si="47"/>
        <v>0.12</v>
      </c>
      <c r="E61" s="134"/>
      <c r="F61" s="163">
        <f t="shared" ref="F61:H61" si="48">0.05*((F62+10+F63+10+F63+10)*2*0.01*1.03/F65)+1.6*(0.2*0.135*2/F65)</f>
        <v>0.12</v>
      </c>
      <c r="G61" s="163">
        <f t="shared" si="48"/>
        <v>0.12</v>
      </c>
      <c r="H61" s="163">
        <f t="shared" si="48"/>
        <v>0.12</v>
      </c>
      <c r="J61" s="163">
        <f t="shared" ref="J61:L61" si="49">0.05*((J62+10+J63+10+J63+10)*2*0.01*1.03/J65)+1.6*(0.2*0.135*2/J65)</f>
        <v>0.12</v>
      </c>
      <c r="K61" s="163">
        <f t="shared" si="49"/>
        <v>0.12</v>
      </c>
      <c r="L61" s="163">
        <f t="shared" si="49"/>
        <v>0.12</v>
      </c>
      <c r="N61" s="163">
        <f t="shared" ref="N61:P61" si="50">0.05*((N62+10+N63+10+N63+10)*2*0.01*1.03/N65)+1.6*(0.2*0.135*2/N65)</f>
        <v>0.12</v>
      </c>
      <c r="O61" s="163">
        <f t="shared" si="50"/>
        <v>0.12</v>
      </c>
      <c r="P61" s="163">
        <f t="shared" si="50"/>
        <v>0.12</v>
      </c>
    </row>
    <row r="62" spans="1:16">
      <c r="A62" s="164" t="s">
        <v>892</v>
      </c>
      <c r="B62" s="165">
        <v>45</v>
      </c>
      <c r="C62" s="165">
        <v>45</v>
      </c>
      <c r="D62" s="165">
        <v>45</v>
      </c>
      <c r="E62" s="134"/>
      <c r="F62" s="165">
        <v>45</v>
      </c>
      <c r="G62" s="165">
        <v>45</v>
      </c>
      <c r="H62" s="165">
        <v>45</v>
      </c>
      <c r="J62" s="165">
        <v>45</v>
      </c>
      <c r="K62" s="165">
        <v>45</v>
      </c>
      <c r="L62" s="165">
        <v>45</v>
      </c>
      <c r="N62" s="165">
        <v>45</v>
      </c>
      <c r="O62" s="165">
        <v>45</v>
      </c>
      <c r="P62" s="165">
        <v>45</v>
      </c>
    </row>
    <row r="63" spans="1:16">
      <c r="A63" s="164" t="s">
        <v>893</v>
      </c>
      <c r="B63" s="165">
        <v>40</v>
      </c>
      <c r="C63" s="165">
        <v>40</v>
      </c>
      <c r="D63" s="165">
        <v>40</v>
      </c>
      <c r="E63" s="134"/>
      <c r="F63" s="165">
        <v>40</v>
      </c>
      <c r="G63" s="165">
        <v>40</v>
      </c>
      <c r="H63" s="165">
        <v>40</v>
      </c>
      <c r="J63" s="165">
        <v>40</v>
      </c>
      <c r="K63" s="165">
        <v>40</v>
      </c>
      <c r="L63" s="165">
        <v>40</v>
      </c>
      <c r="N63" s="165">
        <v>40</v>
      </c>
      <c r="O63" s="165">
        <v>40</v>
      </c>
      <c r="P63" s="165">
        <v>40</v>
      </c>
    </row>
    <row r="64" spans="1:16">
      <c r="A64" s="164" t="s">
        <v>894</v>
      </c>
      <c r="B64" s="165">
        <v>38</v>
      </c>
      <c r="C64" s="165">
        <v>43</v>
      </c>
      <c r="D64" s="165">
        <v>48</v>
      </c>
      <c r="E64" s="134"/>
      <c r="F64" s="165">
        <v>38</v>
      </c>
      <c r="G64" s="165">
        <v>43</v>
      </c>
      <c r="H64" s="165">
        <v>48</v>
      </c>
      <c r="J64" s="165">
        <v>38</v>
      </c>
      <c r="K64" s="165">
        <v>43</v>
      </c>
      <c r="L64" s="165">
        <v>48</v>
      </c>
      <c r="N64" s="165">
        <v>38</v>
      </c>
      <c r="O64" s="165">
        <v>43</v>
      </c>
      <c r="P64" s="165">
        <v>48</v>
      </c>
    </row>
    <row r="65" spans="1:16">
      <c r="A65" s="164" t="s">
        <v>895</v>
      </c>
      <c r="B65" s="166">
        <v>2</v>
      </c>
      <c r="C65" s="166">
        <v>2</v>
      </c>
      <c r="D65" s="166">
        <v>2</v>
      </c>
      <c r="E65" s="134"/>
      <c r="F65" s="166">
        <v>2</v>
      </c>
      <c r="G65" s="166">
        <v>2</v>
      </c>
      <c r="H65" s="166">
        <v>2</v>
      </c>
      <c r="J65" s="166">
        <v>2</v>
      </c>
      <c r="K65" s="166">
        <v>2</v>
      </c>
      <c r="L65" s="166">
        <v>2</v>
      </c>
      <c r="N65" s="166">
        <v>2</v>
      </c>
      <c r="O65" s="166">
        <v>2</v>
      </c>
      <c r="P65" s="166">
        <v>2</v>
      </c>
    </row>
    <row r="66" spans="1:16">
      <c r="A66" s="164" t="s">
        <v>896</v>
      </c>
      <c r="B66" s="167">
        <v>7.5</v>
      </c>
      <c r="C66" s="167">
        <v>7.5</v>
      </c>
      <c r="D66" s="167">
        <v>7.5</v>
      </c>
      <c r="E66" s="134"/>
      <c r="F66" s="167">
        <v>7.5</v>
      </c>
      <c r="G66" s="167">
        <v>7.5</v>
      </c>
      <c r="H66" s="167">
        <v>7.5</v>
      </c>
      <c r="J66" s="167">
        <v>7.5</v>
      </c>
      <c r="K66" s="167">
        <v>7.5</v>
      </c>
      <c r="L66" s="167">
        <v>7.5</v>
      </c>
      <c r="N66" s="167">
        <v>7.5</v>
      </c>
      <c r="O66" s="167">
        <v>7.5</v>
      </c>
      <c r="P66" s="167">
        <v>7.5</v>
      </c>
    </row>
    <row r="67" spans="1:16">
      <c r="A67" s="168" t="s">
        <v>897</v>
      </c>
      <c r="B67" s="157">
        <f t="shared" ref="B67:D67" si="51">(B62+B63+8)*(B63+B64+4)/B65/10^4*B66</f>
        <v>2.86</v>
      </c>
      <c r="C67" s="157">
        <f t="shared" si="51"/>
        <v>3.03</v>
      </c>
      <c r="D67" s="157">
        <f t="shared" si="51"/>
        <v>3.21</v>
      </c>
      <c r="E67" s="134"/>
      <c r="F67" s="157">
        <f t="shared" ref="F67:H67" si="52">(F62+F63+8)*(F63+F64+4)/F65/10^4*F66</f>
        <v>2.86</v>
      </c>
      <c r="G67" s="157">
        <f t="shared" si="52"/>
        <v>3.03</v>
      </c>
      <c r="H67" s="157">
        <f t="shared" si="52"/>
        <v>3.21</v>
      </c>
      <c r="J67" s="157">
        <f t="shared" ref="J67:L67" si="53">(J62+J63+8)*(J63+J64+4)/J65/10^4*J66</f>
        <v>2.86</v>
      </c>
      <c r="K67" s="157">
        <f t="shared" si="53"/>
        <v>3.03</v>
      </c>
      <c r="L67" s="157">
        <f t="shared" si="53"/>
        <v>3.21</v>
      </c>
      <c r="N67" s="157">
        <f t="shared" ref="N67:P67" si="54">(N62+N63+8)*(N63+N64+4)/N65/10^4*N66</f>
        <v>2.86</v>
      </c>
      <c r="O67" s="157">
        <f t="shared" si="54"/>
        <v>3.03</v>
      </c>
      <c r="P67" s="157">
        <f t="shared" si="54"/>
        <v>3.21</v>
      </c>
    </row>
    <row r="68" spans="1:16" ht="27">
      <c r="A68" s="169" t="s">
        <v>898</v>
      </c>
      <c r="B68" s="170">
        <f>B37+B41+B45+B49+B51+B53+B55+B57+B59+B61+B67</f>
        <v>13.95</v>
      </c>
      <c r="C68" s="170">
        <f t="shared" ref="C68:D68" si="55">C37+C41+C45+C49+C51+C53+C55+C57+C59+C61+C67</f>
        <v>14.46</v>
      </c>
      <c r="D68" s="170">
        <f t="shared" si="55"/>
        <v>14.76</v>
      </c>
      <c r="E68" s="134"/>
      <c r="F68" s="170">
        <f>F37+F41+F45+F49+F51+F53+F55+F57+F59+F61+F67</f>
        <v>13.95</v>
      </c>
      <c r="G68" s="170">
        <f t="shared" ref="G68:H68" si="56">G37+G41+G45+G49+G51+G53+G55+G57+G59+G61+G67</f>
        <v>14.46</v>
      </c>
      <c r="H68" s="170">
        <f t="shared" si="56"/>
        <v>14.76</v>
      </c>
      <c r="J68" s="170">
        <f>J37+J41+J45+J49+J51+J53+J55+J57+J59+J61+J67</f>
        <v>13.95</v>
      </c>
      <c r="K68" s="170">
        <f t="shared" ref="K68:L68" si="57">K37+K41+K45+K49+K51+K53+K55+K57+K59+K61+K67</f>
        <v>14.46</v>
      </c>
      <c r="L68" s="170">
        <f t="shared" si="57"/>
        <v>14.76</v>
      </c>
      <c r="N68" s="170">
        <f>N37+N41+N45+N49+N51+N53+N55+N57+N59+N61+N67</f>
        <v>13.95</v>
      </c>
      <c r="O68" s="170">
        <f t="shared" ref="O68:P68" si="58">O37+O41+O45+O49+O51+O53+O55+O57+O59+O61+O67</f>
        <v>14.46</v>
      </c>
      <c r="P68" s="170">
        <f t="shared" si="58"/>
        <v>14.76</v>
      </c>
    </row>
    <row r="69" spans="1:16" ht="27">
      <c r="A69" s="150" t="s">
        <v>899</v>
      </c>
      <c r="B69" s="170">
        <f>B33+B68</f>
        <v>40.04</v>
      </c>
      <c r="C69" s="170">
        <f t="shared" ref="C69:D69" si="59">C33+C68</f>
        <v>48.7</v>
      </c>
      <c r="D69" s="170">
        <f t="shared" si="59"/>
        <v>54.1</v>
      </c>
      <c r="E69" s="134"/>
      <c r="F69" s="170">
        <f>F33+F68</f>
        <v>39.96</v>
      </c>
      <c r="G69" s="170">
        <f t="shared" ref="G69:H69" si="60">G33+G68</f>
        <v>48.59</v>
      </c>
      <c r="H69" s="170">
        <f t="shared" si="60"/>
        <v>53.98</v>
      </c>
      <c r="J69" s="170">
        <f>J33+J68</f>
        <v>39.200000000000003</v>
      </c>
      <c r="K69" s="170">
        <f t="shared" ref="K69:L69" si="61">K33+K68</f>
        <v>47.59</v>
      </c>
      <c r="L69" s="170">
        <f t="shared" si="61"/>
        <v>52.83</v>
      </c>
      <c r="N69" s="170">
        <f>N33+N68</f>
        <v>38.01</v>
      </c>
      <c r="O69" s="170">
        <f t="shared" ref="O69:P69" si="62">O33+O68</f>
        <v>46.26</v>
      </c>
      <c r="P69" s="170">
        <f t="shared" si="62"/>
        <v>51.4</v>
      </c>
    </row>
    <row r="70" spans="1:16">
      <c r="A70" s="129" t="s">
        <v>900</v>
      </c>
      <c r="B70" s="171">
        <f>0.5+1+0.5+(70*2+92*2)*0.0254*(0.08+0.1*2+0.12*2)+(70*5+92*7)*0.0254*0.12</f>
        <v>9.31</v>
      </c>
      <c r="C70" s="171">
        <f>0.5+1+0.5+(92*2+92*2)*0.0254*(0.08+0.1*2+0.12*2)+(92*5+92*9)*0.0254*0.12</f>
        <v>10.79</v>
      </c>
      <c r="D70" s="171">
        <f>0.5+1+0.5+(106*2+92*2)*0.0254*(0.08+0.1*2+0.12*2)+(106*5+92*11)*0.0254*0.12</f>
        <v>11.93</v>
      </c>
      <c r="E70" s="134"/>
      <c r="F70" s="171">
        <f>0.5+1+0.5+(70*2+92*2)*0.0254*(0.08+0.1*2+0.12*2)+(70*5+92*7)*0.0254*0.12</f>
        <v>9.31</v>
      </c>
      <c r="G70" s="171">
        <f>0.5+1+0.5+(92*2+92*2)*0.0254*(0.08+0.1*2+0.12*2)+(92*5+92*9)*0.0254*0.12</f>
        <v>10.79</v>
      </c>
      <c r="H70" s="171">
        <f>0.5+1+0.5+(106*2+92*2)*0.0254*(0.08+0.1*2+0.12*2)+(106*5+92*11)*0.0254*0.12</f>
        <v>11.93</v>
      </c>
      <c r="J70" s="171">
        <f>0.5+1+0.5+(70*2+92*2)*0.0254*(0.08+0.1*2+0.12*2)+(70*5+92*7)*0.0254*0.12</f>
        <v>9.31</v>
      </c>
      <c r="K70" s="171">
        <f>0.5+1+0.5+(92*2+92*2)*0.0254*(0.08+0.1*2+0.12*2)+(92*5+92*9)*0.0254*0.12</f>
        <v>10.79</v>
      </c>
      <c r="L70" s="171">
        <f>0.5+1+0.5+(106*2+92*2)*0.0254*(0.08+0.1*2+0.12*2)+(106*5+92*11)*0.0254*0.12</f>
        <v>11.93</v>
      </c>
      <c r="N70" s="172">
        <f>0.5+1+0.5+(70*2+92*2)*0.0254*(0.08+0.1*2)+(70*5+92*7)*0.0254*0.12</f>
        <v>7.33</v>
      </c>
      <c r="O70" s="172">
        <f>0.5+1+0.5+(92*2+92*2)*0.0254*(0.08+0.1*2)+(92*5+92*9)*0.0254*0.12</f>
        <v>8.5399999999999991</v>
      </c>
      <c r="P70" s="172">
        <f>0.5+1+0.5+(106*2+92*2)*0.0254*(0.08+0.1*2)+(106*5+92*11)*0.0254*0.12</f>
        <v>9.52</v>
      </c>
    </row>
    <row r="71" spans="1:16">
      <c r="A71" s="129" t="s">
        <v>901</v>
      </c>
      <c r="B71" s="173">
        <f>(3000+1265+355+40)/65*(B62*B63*B64)/B65/10^6+720*41/125800</f>
        <v>2.69</v>
      </c>
      <c r="C71" s="173">
        <f t="shared" ref="C71:D71" si="63">(3000+1265+355+40)/65*(C62*C63*C64)/C65/10^6+720*41/125800</f>
        <v>3.01</v>
      </c>
      <c r="D71" s="173">
        <f t="shared" si="63"/>
        <v>3.33</v>
      </c>
      <c r="E71" s="134"/>
      <c r="F71" s="173">
        <f>(3000+1265+355+40)/65*(F62*F63*F64)/F65/10^6+720*41/125800</f>
        <v>2.69</v>
      </c>
      <c r="G71" s="173">
        <f t="shared" ref="G71:H71" si="64">(3000+1265+355+40)/65*(G62*G63*G64)/G65/10^6+720*41/125800</f>
        <v>3.01</v>
      </c>
      <c r="H71" s="173">
        <f t="shared" si="64"/>
        <v>3.33</v>
      </c>
      <c r="J71" s="173">
        <f>(3000+1265+355+40)/65*(J62*J63*J64)/J65/10^6+720*41/125800</f>
        <v>2.69</v>
      </c>
      <c r="K71" s="173">
        <f t="shared" ref="K71:L71" si="65">(3000+1265+355+40)/65*(K62*K63*K64)/K65/10^6+720*41/125800</f>
        <v>3.01</v>
      </c>
      <c r="L71" s="173">
        <f t="shared" si="65"/>
        <v>3.33</v>
      </c>
      <c r="N71" s="173">
        <f>(3000+1265+355+40)/65*(N62*N63*N64)/N65/10^6+720*41/125800</f>
        <v>2.69</v>
      </c>
      <c r="O71" s="173">
        <f t="shared" ref="O71:P71" si="66">(3000+1265+355+40)/65*(O62*O63*O64)/O65/10^6+720*41/125800</f>
        <v>3.01</v>
      </c>
      <c r="P71" s="173">
        <f t="shared" si="66"/>
        <v>3.33</v>
      </c>
    </row>
    <row r="72" spans="1:16">
      <c r="A72" s="129" t="s">
        <v>902</v>
      </c>
      <c r="B72" s="157">
        <f>B70*0.13</f>
        <v>1.21</v>
      </c>
      <c r="C72" s="157">
        <f t="shared" ref="C72:D72" si="67">C70*0.13</f>
        <v>1.4</v>
      </c>
      <c r="D72" s="157">
        <f t="shared" si="67"/>
        <v>1.55</v>
      </c>
      <c r="E72" s="134"/>
      <c r="F72" s="157">
        <f>F70*0.13</f>
        <v>1.21</v>
      </c>
      <c r="G72" s="157">
        <f t="shared" ref="G72:H72" si="68">G70*0.13</f>
        <v>1.4</v>
      </c>
      <c r="H72" s="157">
        <f t="shared" si="68"/>
        <v>1.55</v>
      </c>
      <c r="J72" s="157">
        <f>J70*0.13</f>
        <v>1.21</v>
      </c>
      <c r="K72" s="157">
        <f t="shared" ref="K72:L72" si="69">K70*0.13</f>
        <v>1.4</v>
      </c>
      <c r="L72" s="157">
        <f t="shared" si="69"/>
        <v>1.55</v>
      </c>
      <c r="N72" s="157">
        <f>N70*0.13</f>
        <v>0.95</v>
      </c>
      <c r="O72" s="157">
        <f t="shared" ref="O72:P72" si="70">O70*0.13</f>
        <v>1.1100000000000001</v>
      </c>
      <c r="P72" s="157">
        <f t="shared" si="70"/>
        <v>1.24</v>
      </c>
    </row>
    <row r="73" spans="1:16">
      <c r="A73" s="129" t="s">
        <v>903</v>
      </c>
      <c r="B73" s="174">
        <v>8</v>
      </c>
      <c r="C73" s="174">
        <v>8</v>
      </c>
      <c r="D73" s="174">
        <v>8</v>
      </c>
      <c r="E73" s="134"/>
      <c r="F73" s="174">
        <v>8</v>
      </c>
      <c r="G73" s="174">
        <v>8</v>
      </c>
      <c r="H73" s="174">
        <v>8</v>
      </c>
      <c r="J73" s="174">
        <v>8</v>
      </c>
      <c r="K73" s="174">
        <v>8</v>
      </c>
      <c r="L73" s="174">
        <v>8</v>
      </c>
      <c r="N73" s="175">
        <v>8.1999999999999993</v>
      </c>
      <c r="O73" s="175">
        <v>8.1999999999999993</v>
      </c>
      <c r="P73" s="175">
        <v>8.1999999999999993</v>
      </c>
    </row>
    <row r="74" spans="1:16">
      <c r="A74" s="129" t="s">
        <v>904</v>
      </c>
      <c r="B74" s="176"/>
      <c r="C74" s="176"/>
      <c r="D74" s="176"/>
      <c r="E74" s="134"/>
      <c r="F74" s="176"/>
      <c r="G74" s="176"/>
      <c r="H74" s="176"/>
      <c r="J74" s="176"/>
      <c r="K74" s="176"/>
      <c r="L74" s="176"/>
      <c r="N74" s="176"/>
      <c r="O74" s="176"/>
      <c r="P74" s="176"/>
    </row>
    <row r="75" spans="1:16">
      <c r="A75" s="169" t="s">
        <v>905</v>
      </c>
      <c r="B75" s="170">
        <f>B70+B71+B72</f>
        <v>13.21</v>
      </c>
      <c r="C75" s="170">
        <f t="shared" ref="C75:D75" si="71">C70+C71+C72</f>
        <v>15.2</v>
      </c>
      <c r="D75" s="170">
        <f t="shared" si="71"/>
        <v>16.809999999999999</v>
      </c>
      <c r="E75" s="134"/>
      <c r="F75" s="170">
        <f>F70+F71+F72</f>
        <v>13.21</v>
      </c>
      <c r="G75" s="170">
        <f t="shared" ref="G75:H75" si="72">G70+G71+G72</f>
        <v>15.2</v>
      </c>
      <c r="H75" s="170">
        <f t="shared" si="72"/>
        <v>16.809999999999999</v>
      </c>
      <c r="J75" s="170">
        <f>J70+J71+J72</f>
        <v>13.21</v>
      </c>
      <c r="K75" s="170">
        <f t="shared" ref="K75:L75" si="73">K70+K71+K72</f>
        <v>15.2</v>
      </c>
      <c r="L75" s="170">
        <f t="shared" si="73"/>
        <v>16.809999999999999</v>
      </c>
      <c r="N75" s="170">
        <f>N70+N71+N72</f>
        <v>10.97</v>
      </c>
      <c r="O75" s="170">
        <f t="shared" ref="O75:P75" si="74">O70+O71+O72</f>
        <v>12.66</v>
      </c>
      <c r="P75" s="170">
        <f t="shared" si="74"/>
        <v>14.09</v>
      </c>
    </row>
    <row r="76" spans="1:16">
      <c r="A76" s="169" t="s">
        <v>906</v>
      </c>
      <c r="B76" s="177">
        <f>B69+B75</f>
        <v>53.25</v>
      </c>
      <c r="C76" s="177">
        <f t="shared" ref="C76:D76" si="75">C69+C75</f>
        <v>63.9</v>
      </c>
      <c r="D76" s="177">
        <f t="shared" si="75"/>
        <v>70.91</v>
      </c>
      <c r="E76" s="134"/>
      <c r="F76" s="177">
        <f>F69+F75</f>
        <v>53.17</v>
      </c>
      <c r="G76" s="177">
        <f t="shared" ref="G76:H76" si="76">G69+G75</f>
        <v>63.79</v>
      </c>
      <c r="H76" s="177">
        <f t="shared" si="76"/>
        <v>70.790000000000006</v>
      </c>
      <c r="J76" s="177">
        <f>J69+J75</f>
        <v>52.41</v>
      </c>
      <c r="K76" s="177">
        <f t="shared" ref="K76:L76" si="77">K69+K75</f>
        <v>62.79</v>
      </c>
      <c r="L76" s="177">
        <f t="shared" si="77"/>
        <v>69.64</v>
      </c>
      <c r="N76" s="177">
        <f>N69+N75</f>
        <v>48.98</v>
      </c>
      <c r="O76" s="177">
        <f t="shared" ref="O76:P76" si="78">O69+O75</f>
        <v>58.92</v>
      </c>
      <c r="P76" s="177">
        <f t="shared" si="78"/>
        <v>65.489999999999995</v>
      </c>
    </row>
    <row r="77" spans="1:16">
      <c r="A77" s="129" t="s">
        <v>907</v>
      </c>
      <c r="B77" s="178">
        <f>B76/B73+B74</f>
        <v>6.66</v>
      </c>
      <c r="C77" s="178">
        <f t="shared" ref="C77:D77" si="79">C76/C73+C74</f>
        <v>7.99</v>
      </c>
      <c r="D77" s="178">
        <f t="shared" si="79"/>
        <v>8.86</v>
      </c>
      <c r="E77" s="134"/>
      <c r="F77" s="178">
        <f>F76/F73+F74</f>
        <v>6.65</v>
      </c>
      <c r="G77" s="178">
        <f t="shared" ref="G77:H77" si="80">G76/G73+G74</f>
        <v>7.97</v>
      </c>
      <c r="H77" s="178">
        <f t="shared" si="80"/>
        <v>8.85</v>
      </c>
      <c r="J77" s="178">
        <f>J76/J73+J74</f>
        <v>6.55</v>
      </c>
      <c r="K77" s="178">
        <f t="shared" ref="K77:L77" si="81">K76/K73+K74</f>
        <v>7.85</v>
      </c>
      <c r="L77" s="178">
        <f t="shared" si="81"/>
        <v>8.7100000000000009</v>
      </c>
      <c r="N77" s="178">
        <f>N76/N73+N74</f>
        <v>5.97</v>
      </c>
      <c r="O77" s="178">
        <f t="shared" ref="O77:P77" si="82">O76/O73+O74</f>
        <v>7.19</v>
      </c>
      <c r="P77" s="178">
        <f t="shared" si="82"/>
        <v>7.99</v>
      </c>
    </row>
    <row r="78" spans="1:16" s="181" customFormat="1">
      <c r="A78" s="179">
        <v>1.06</v>
      </c>
      <c r="B78" s="170">
        <f>B76*$A78</f>
        <v>56.45</v>
      </c>
      <c r="C78" s="170">
        <f t="shared" ref="C78:D78" si="83">C76*$A78</f>
        <v>67.73</v>
      </c>
      <c r="D78" s="170">
        <f t="shared" si="83"/>
        <v>75.16</v>
      </c>
      <c r="E78" s="180"/>
      <c r="F78" s="170">
        <f>F76*$A78</f>
        <v>56.36</v>
      </c>
      <c r="G78" s="170">
        <f t="shared" ref="G78:H78" si="84">G76*$A78</f>
        <v>67.62</v>
      </c>
      <c r="H78" s="170">
        <f t="shared" si="84"/>
        <v>75.040000000000006</v>
      </c>
      <c r="J78" s="170">
        <f>J76*$A78</f>
        <v>55.55</v>
      </c>
      <c r="K78" s="170">
        <f t="shared" ref="K78:L78" si="85">K76*$A78</f>
        <v>66.56</v>
      </c>
      <c r="L78" s="170">
        <f t="shared" si="85"/>
        <v>73.819999999999993</v>
      </c>
      <c r="N78" s="170">
        <f>N76*$A78</f>
        <v>51.92</v>
      </c>
      <c r="O78" s="170">
        <f t="shared" ref="O78:P78" si="86">O76*$A78</f>
        <v>62.46</v>
      </c>
      <c r="P78" s="170">
        <f t="shared" si="86"/>
        <v>69.42</v>
      </c>
    </row>
    <row r="79" spans="1:16">
      <c r="A79" s="182" t="s">
        <v>908</v>
      </c>
      <c r="B79" s="183">
        <f>B78/B73+B74</f>
        <v>7.06</v>
      </c>
      <c r="C79" s="183">
        <f t="shared" ref="C79:D79" si="87">C78/C73+C74</f>
        <v>8.4700000000000006</v>
      </c>
      <c r="D79" s="183">
        <f t="shared" si="87"/>
        <v>9.4</v>
      </c>
      <c r="E79" s="134"/>
      <c r="F79" s="183">
        <f>F78/F73+F74</f>
        <v>7.05</v>
      </c>
      <c r="G79" s="183">
        <f t="shared" ref="G79:H79" si="88">G78/G73+G74</f>
        <v>8.4499999999999993</v>
      </c>
      <c r="H79" s="183">
        <f t="shared" si="88"/>
        <v>9.3800000000000008</v>
      </c>
      <c r="J79" s="183">
        <f>J78/J73+J74</f>
        <v>6.94</v>
      </c>
      <c r="K79" s="183">
        <f t="shared" ref="K79:L79" si="89">K78/K73+K74</f>
        <v>8.32</v>
      </c>
      <c r="L79" s="183">
        <f t="shared" si="89"/>
        <v>9.23</v>
      </c>
      <c r="N79" s="183">
        <f>N78/N73+N74</f>
        <v>6.33</v>
      </c>
      <c r="O79" s="183">
        <f t="shared" ref="O79:P79" si="90">O78/O73+O74</f>
        <v>7.62</v>
      </c>
      <c r="P79" s="183">
        <f t="shared" si="90"/>
        <v>8.4700000000000006</v>
      </c>
    </row>
    <row r="80" spans="1:16" s="181" customFormat="1">
      <c r="B80" s="184"/>
      <c r="C80" s="184"/>
      <c r="D80" s="184"/>
      <c r="F80" s="184"/>
      <c r="G80" s="184"/>
      <c r="H80" s="184"/>
      <c r="J80" s="184"/>
      <c r="K80" s="184"/>
      <c r="L80" s="184"/>
      <c r="N80" s="184"/>
      <c r="O80" s="184"/>
      <c r="P80" s="184"/>
    </row>
    <row r="81" spans="1:16" s="186" customFormat="1" ht="18.75" customHeight="1">
      <c r="A81" s="185" t="s">
        <v>909</v>
      </c>
      <c r="B81" s="185">
        <v>59</v>
      </c>
      <c r="C81" s="185">
        <v>72.05</v>
      </c>
      <c r="D81" s="185">
        <v>80.2</v>
      </c>
      <c r="F81" s="185">
        <v>58.9</v>
      </c>
      <c r="G81" s="185">
        <v>71.95</v>
      </c>
      <c r="H81" s="185">
        <v>80.099999999999994</v>
      </c>
      <c r="J81" s="185"/>
      <c r="K81" s="185"/>
      <c r="L81" s="185"/>
      <c r="N81" s="187"/>
      <c r="O81" s="187"/>
      <c r="P81" s="187"/>
    </row>
    <row r="82" spans="1:16" ht="18.75" customHeight="1"/>
    <row r="83" spans="1:16" s="186" customFormat="1" ht="27">
      <c r="A83" s="188" t="s">
        <v>910</v>
      </c>
      <c r="B83" s="188">
        <v>58.5</v>
      </c>
      <c r="C83" s="188">
        <v>71.55</v>
      </c>
      <c r="D83" s="188">
        <v>79.7</v>
      </c>
      <c r="E83" s="189"/>
      <c r="F83" s="188"/>
      <c r="G83" s="188"/>
      <c r="H83" s="188"/>
      <c r="I83" s="189"/>
      <c r="J83" s="188">
        <v>57.65</v>
      </c>
      <c r="K83" s="188">
        <v>70.5</v>
      </c>
      <c r="L83" s="188">
        <v>78.5</v>
      </c>
    </row>
    <row r="85" spans="1:16" s="186" customFormat="1" ht="27">
      <c r="A85" s="190" t="s">
        <v>911</v>
      </c>
      <c r="B85" s="190">
        <v>58.5</v>
      </c>
      <c r="C85" s="190">
        <v>71.55</v>
      </c>
      <c r="D85" s="190">
        <v>79.7</v>
      </c>
      <c r="E85" s="191"/>
      <c r="F85" s="190"/>
      <c r="G85" s="190"/>
      <c r="H85" s="190"/>
      <c r="I85" s="191"/>
      <c r="J85" s="190">
        <v>56.41</v>
      </c>
      <c r="K85" s="190">
        <v>68.16</v>
      </c>
      <c r="L85" s="190">
        <v>76.5</v>
      </c>
      <c r="N85" s="192">
        <v>53.8</v>
      </c>
      <c r="O85" s="192">
        <v>65.7</v>
      </c>
      <c r="P85" s="192">
        <v>73.150000000000006</v>
      </c>
    </row>
    <row r="87" spans="1:16" s="186" customFormat="1" ht="27">
      <c r="A87" s="193" t="s">
        <v>912</v>
      </c>
      <c r="B87" s="193">
        <v>58.1</v>
      </c>
      <c r="C87" s="193">
        <v>70.2</v>
      </c>
      <c r="D87" s="193">
        <v>78.8</v>
      </c>
      <c r="E87" s="194"/>
      <c r="F87" s="193"/>
      <c r="G87" s="193"/>
      <c r="H87" s="193"/>
      <c r="I87" s="194"/>
      <c r="J87" s="193">
        <v>56.41</v>
      </c>
      <c r="K87" s="193">
        <v>68.16</v>
      </c>
      <c r="L87" s="193">
        <v>76.5</v>
      </c>
      <c r="M87" s="194"/>
      <c r="N87" s="193">
        <v>53.08</v>
      </c>
      <c r="O87" s="193">
        <v>65.05</v>
      </c>
      <c r="P87" s="193">
        <v>72.41</v>
      </c>
    </row>
  </sheetData>
  <mergeCells count="4">
    <mergeCell ref="B6:D6"/>
    <mergeCell ref="F6:H6"/>
    <mergeCell ref="J6:L6"/>
    <mergeCell ref="N6:P6"/>
  </mergeCells>
  <phoneticPr fontId="29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4EC44-4A4D-4D74-8861-CE5F67747206}">
  <sheetPr>
    <tabColor rgb="FFFFFF00"/>
  </sheetPr>
  <dimension ref="A1:K296"/>
  <sheetViews>
    <sheetView topLeftCell="B15" workbookViewId="0">
      <selection activeCell="F1" sqref="F1:G1"/>
    </sheetView>
  </sheetViews>
  <sheetFormatPr defaultRowHeight="15"/>
  <cols>
    <col min="1" max="1" width="18.140625" customWidth="1"/>
    <col min="2" max="3" width="33.140625" customWidth="1"/>
    <col min="4" max="4" width="20.5703125" customWidth="1"/>
    <col min="5" max="5" width="21.5703125" customWidth="1"/>
    <col min="6" max="7" width="24.85546875" customWidth="1"/>
    <col min="8" max="10" width="19.28515625" customWidth="1"/>
    <col min="11" max="11" width="14.28515625" customWidth="1"/>
  </cols>
  <sheetData>
    <row r="1" spans="1:11" ht="30">
      <c r="A1" s="42" t="s">
        <v>245</v>
      </c>
      <c r="B1" s="43" t="s">
        <v>18</v>
      </c>
      <c r="C1" s="44" t="s">
        <v>41</v>
      </c>
      <c r="D1" s="43" t="s">
        <v>3</v>
      </c>
      <c r="E1" s="43" t="s">
        <v>20</v>
      </c>
      <c r="F1" s="43" t="s">
        <v>71</v>
      </c>
      <c r="G1" s="43" t="s">
        <v>814</v>
      </c>
      <c r="H1" s="43" t="s">
        <v>51</v>
      </c>
      <c r="I1" s="43" t="s">
        <v>701</v>
      </c>
      <c r="J1" s="43" t="s">
        <v>708</v>
      </c>
      <c r="K1" s="43" t="s">
        <v>52</v>
      </c>
    </row>
    <row r="2" spans="1:11">
      <c r="A2" s="38" t="s">
        <v>175</v>
      </c>
      <c r="B2" s="38" t="s">
        <v>80</v>
      </c>
      <c r="C2" s="38" t="s">
        <v>156</v>
      </c>
      <c r="F2" s="3" t="s">
        <v>290</v>
      </c>
      <c r="G2" s="3" t="s">
        <v>147</v>
      </c>
      <c r="K2" s="3" t="s">
        <v>657</v>
      </c>
    </row>
    <row r="3" spans="1:11">
      <c r="A3" s="38" t="s">
        <v>171</v>
      </c>
      <c r="B3" s="38" t="s">
        <v>81</v>
      </c>
      <c r="C3" s="38" t="s">
        <v>239</v>
      </c>
      <c r="D3" t="s">
        <v>331</v>
      </c>
      <c r="E3" t="s">
        <v>327</v>
      </c>
      <c r="F3" s="3" t="s">
        <v>291</v>
      </c>
      <c r="G3" s="3" t="s">
        <v>146</v>
      </c>
      <c r="H3" s="3" t="s">
        <v>586</v>
      </c>
      <c r="I3" t="s">
        <v>702</v>
      </c>
      <c r="J3" t="s">
        <v>709</v>
      </c>
      <c r="K3" s="3" t="s">
        <v>595</v>
      </c>
    </row>
    <row r="4" spans="1:11">
      <c r="A4" s="38" t="s">
        <v>82</v>
      </c>
      <c r="B4" s="38" t="s">
        <v>82</v>
      </c>
      <c r="C4" s="38" t="s">
        <v>239</v>
      </c>
      <c r="D4" t="s">
        <v>328</v>
      </c>
      <c r="E4" t="s">
        <v>326</v>
      </c>
      <c r="F4" s="3" t="s">
        <v>292</v>
      </c>
      <c r="G4" s="3" t="s">
        <v>133</v>
      </c>
      <c r="H4" s="3" t="s">
        <v>587</v>
      </c>
      <c r="I4" s="3" t="s">
        <v>703</v>
      </c>
      <c r="J4" s="3" t="s">
        <v>710</v>
      </c>
      <c r="K4" s="3" t="s">
        <v>596</v>
      </c>
    </row>
    <row r="5" spans="1:11">
      <c r="A5" s="38" t="s">
        <v>178</v>
      </c>
      <c r="B5" s="38" t="s">
        <v>85</v>
      </c>
      <c r="C5" s="38" t="s">
        <v>85</v>
      </c>
      <c r="D5" s="3" t="s">
        <v>332</v>
      </c>
      <c r="E5" t="s">
        <v>730</v>
      </c>
      <c r="F5" s="3" t="s">
        <v>293</v>
      </c>
      <c r="G5" s="3" t="s">
        <v>148</v>
      </c>
      <c r="H5" s="3" t="s">
        <v>588</v>
      </c>
      <c r="I5" s="3" t="s">
        <v>704</v>
      </c>
      <c r="J5" s="3" t="s">
        <v>711</v>
      </c>
      <c r="K5" s="3" t="s">
        <v>597</v>
      </c>
    </row>
    <row r="6" spans="1:11">
      <c r="A6" s="38" t="s">
        <v>176</v>
      </c>
      <c r="B6" s="38" t="s">
        <v>83</v>
      </c>
      <c r="C6" s="38" t="s">
        <v>157</v>
      </c>
      <c r="D6" s="3" t="s">
        <v>333</v>
      </c>
      <c r="E6" t="s">
        <v>813</v>
      </c>
      <c r="F6" s="3" t="s">
        <v>294</v>
      </c>
      <c r="G6" s="3" t="s">
        <v>134</v>
      </c>
      <c r="H6" s="3" t="s">
        <v>589</v>
      </c>
      <c r="I6" s="3" t="s">
        <v>705</v>
      </c>
      <c r="J6" s="3" t="s">
        <v>712</v>
      </c>
      <c r="K6" t="s">
        <v>598</v>
      </c>
    </row>
    <row r="7" spans="1:11">
      <c r="A7" s="38" t="s">
        <v>177</v>
      </c>
      <c r="B7" s="38" t="s">
        <v>84</v>
      </c>
      <c r="C7" s="38" t="s">
        <v>158</v>
      </c>
      <c r="D7" t="s">
        <v>334</v>
      </c>
      <c r="E7" t="s">
        <v>325</v>
      </c>
      <c r="F7" s="3" t="s">
        <v>295</v>
      </c>
      <c r="G7" s="3" t="s">
        <v>135</v>
      </c>
      <c r="H7" t="s">
        <v>590</v>
      </c>
      <c r="I7" s="3" t="s">
        <v>706</v>
      </c>
      <c r="J7" s="3" t="s">
        <v>713</v>
      </c>
      <c r="K7" t="s">
        <v>599</v>
      </c>
    </row>
    <row r="8" spans="1:11">
      <c r="A8" s="38" t="s">
        <v>180</v>
      </c>
      <c r="B8" s="38" t="s">
        <v>87</v>
      </c>
      <c r="C8" s="38" t="s">
        <v>160</v>
      </c>
      <c r="D8" t="s">
        <v>514</v>
      </c>
      <c r="E8" t="s">
        <v>324</v>
      </c>
      <c r="F8" s="3" t="s">
        <v>296</v>
      </c>
      <c r="G8" s="3" t="s">
        <v>253</v>
      </c>
      <c r="H8" t="s">
        <v>591</v>
      </c>
      <c r="I8" t="s">
        <v>707</v>
      </c>
      <c r="J8" t="s">
        <v>714</v>
      </c>
      <c r="K8" t="s">
        <v>600</v>
      </c>
    </row>
    <row r="9" spans="1:11">
      <c r="A9" s="38" t="s">
        <v>254</v>
      </c>
      <c r="B9" s="38" t="s">
        <v>255</v>
      </c>
      <c r="C9" s="38" t="s">
        <v>161</v>
      </c>
      <c r="D9" t="s">
        <v>335</v>
      </c>
      <c r="E9" t="s">
        <v>323</v>
      </c>
      <c r="F9" s="3" t="s">
        <v>297</v>
      </c>
      <c r="G9" s="3" t="s">
        <v>136</v>
      </c>
      <c r="H9" t="s">
        <v>592</v>
      </c>
      <c r="J9" t="s">
        <v>715</v>
      </c>
      <c r="K9" t="s">
        <v>601</v>
      </c>
    </row>
    <row r="10" spans="1:11">
      <c r="A10" s="38" t="s">
        <v>181</v>
      </c>
      <c r="B10" s="38" t="s">
        <v>88</v>
      </c>
      <c r="C10" s="38" t="s">
        <v>161</v>
      </c>
      <c r="D10" t="s">
        <v>515</v>
      </c>
      <c r="E10" t="s">
        <v>322</v>
      </c>
      <c r="F10" s="3" t="s">
        <v>298</v>
      </c>
      <c r="G10" s="3" t="s">
        <v>256</v>
      </c>
      <c r="H10" t="s">
        <v>593</v>
      </c>
      <c r="J10" t="s">
        <v>59</v>
      </c>
      <c r="K10" t="s">
        <v>602</v>
      </c>
    </row>
    <row r="11" spans="1:11">
      <c r="A11" s="38" t="s">
        <v>182</v>
      </c>
      <c r="B11" s="38" t="s">
        <v>89</v>
      </c>
      <c r="C11" s="38" t="s">
        <v>161</v>
      </c>
      <c r="D11" t="s">
        <v>336</v>
      </c>
      <c r="E11" t="s">
        <v>321</v>
      </c>
      <c r="F11" s="3" t="s">
        <v>299</v>
      </c>
      <c r="G11" s="3" t="s">
        <v>257</v>
      </c>
      <c r="H11" t="s">
        <v>594</v>
      </c>
      <c r="J11" t="s">
        <v>716</v>
      </c>
      <c r="K11" t="s">
        <v>603</v>
      </c>
    </row>
    <row r="12" spans="1:11">
      <c r="A12" s="38" t="s">
        <v>183</v>
      </c>
      <c r="B12" s="38" t="s">
        <v>90</v>
      </c>
      <c r="C12" s="38" t="s">
        <v>161</v>
      </c>
      <c r="D12" t="s">
        <v>337</v>
      </c>
      <c r="E12" t="s">
        <v>320</v>
      </c>
      <c r="F12" s="3" t="s">
        <v>300</v>
      </c>
      <c r="G12" s="3" t="s">
        <v>258</v>
      </c>
      <c r="H12" t="s">
        <v>585</v>
      </c>
      <c r="K12" t="s">
        <v>604</v>
      </c>
    </row>
    <row r="13" spans="1:11">
      <c r="A13" s="38" t="s">
        <v>184</v>
      </c>
      <c r="B13" s="38" t="s">
        <v>91</v>
      </c>
      <c r="C13" s="38" t="s">
        <v>91</v>
      </c>
      <c r="D13" t="s">
        <v>516</v>
      </c>
      <c r="E13" t="s">
        <v>724</v>
      </c>
      <c r="F13" s="3" t="s">
        <v>301</v>
      </c>
      <c r="G13" s="3" t="s">
        <v>137</v>
      </c>
      <c r="K13" t="s">
        <v>605</v>
      </c>
    </row>
    <row r="14" spans="1:11">
      <c r="A14" s="38" t="s">
        <v>185</v>
      </c>
      <c r="B14" s="38" t="s">
        <v>92</v>
      </c>
      <c r="C14" s="38" t="s">
        <v>162</v>
      </c>
      <c r="D14" t="s">
        <v>329</v>
      </c>
      <c r="E14" t="s">
        <v>722</v>
      </c>
      <c r="F14" s="3" t="s">
        <v>302</v>
      </c>
      <c r="G14" s="3" t="s">
        <v>138</v>
      </c>
      <c r="K14" t="s">
        <v>606</v>
      </c>
    </row>
    <row r="15" spans="1:11">
      <c r="A15" s="38" t="s">
        <v>186</v>
      </c>
      <c r="B15" s="38" t="s">
        <v>93</v>
      </c>
      <c r="C15" s="38" t="s">
        <v>163</v>
      </c>
      <c r="D15" t="s">
        <v>517</v>
      </c>
      <c r="E15" t="s">
        <v>723</v>
      </c>
      <c r="F15" s="3" t="s">
        <v>303</v>
      </c>
      <c r="G15" s="3" t="s">
        <v>259</v>
      </c>
      <c r="K15" t="s">
        <v>607</v>
      </c>
    </row>
    <row r="16" spans="1:11">
      <c r="A16" s="38" t="s">
        <v>260</v>
      </c>
      <c r="B16" s="38" t="s">
        <v>261</v>
      </c>
      <c r="C16" s="38" t="s">
        <v>163</v>
      </c>
      <c r="D16" t="s">
        <v>518</v>
      </c>
      <c r="E16" t="s">
        <v>319</v>
      </c>
      <c r="F16" s="3" t="s">
        <v>304</v>
      </c>
      <c r="G16" s="3" t="s">
        <v>262</v>
      </c>
      <c r="K16" t="s">
        <v>608</v>
      </c>
    </row>
    <row r="17" spans="1:11">
      <c r="A17" s="38" t="s">
        <v>263</v>
      </c>
      <c r="B17" s="38" t="s">
        <v>264</v>
      </c>
      <c r="C17" s="38" t="s">
        <v>265</v>
      </c>
      <c r="D17" t="s">
        <v>338</v>
      </c>
      <c r="E17" t="s">
        <v>721</v>
      </c>
      <c r="F17" s="3" t="s">
        <v>305</v>
      </c>
      <c r="G17" s="3" t="s">
        <v>266</v>
      </c>
      <c r="K17" t="s">
        <v>609</v>
      </c>
    </row>
    <row r="18" spans="1:11">
      <c r="A18" s="38" t="s">
        <v>187</v>
      </c>
      <c r="B18" s="38" t="s">
        <v>94</v>
      </c>
      <c r="C18" s="38" t="s">
        <v>164</v>
      </c>
      <c r="D18" t="s">
        <v>658</v>
      </c>
      <c r="E18" t="s">
        <v>318</v>
      </c>
      <c r="F18" s="3" t="s">
        <v>306</v>
      </c>
      <c r="G18" s="3" t="s">
        <v>139</v>
      </c>
      <c r="K18" t="s">
        <v>610</v>
      </c>
    </row>
    <row r="19" spans="1:11">
      <c r="A19" s="38" t="s">
        <v>214</v>
      </c>
      <c r="B19" s="38" t="s">
        <v>119</v>
      </c>
      <c r="C19" s="38" t="s">
        <v>164</v>
      </c>
      <c r="D19" t="s">
        <v>339</v>
      </c>
      <c r="E19" t="s">
        <v>316</v>
      </c>
      <c r="F19" s="3" t="s">
        <v>307</v>
      </c>
      <c r="G19" s="3" t="s">
        <v>140</v>
      </c>
      <c r="K19" t="s">
        <v>611</v>
      </c>
    </row>
    <row r="20" spans="1:11">
      <c r="A20" s="38" t="s">
        <v>267</v>
      </c>
      <c r="B20" s="38" t="s">
        <v>268</v>
      </c>
      <c r="C20" s="38" t="s">
        <v>269</v>
      </c>
      <c r="D20" t="s">
        <v>519</v>
      </c>
      <c r="E20" t="s">
        <v>720</v>
      </c>
      <c r="F20" s="3" t="s">
        <v>308</v>
      </c>
      <c r="G20" s="3" t="s">
        <v>141</v>
      </c>
      <c r="K20" t="s">
        <v>612</v>
      </c>
    </row>
    <row r="21" spans="1:11">
      <c r="A21" s="38" t="s">
        <v>188</v>
      </c>
      <c r="B21" s="38" t="s">
        <v>95</v>
      </c>
      <c r="C21" s="38" t="s">
        <v>165</v>
      </c>
      <c r="D21" t="s">
        <v>340</v>
      </c>
      <c r="E21" t="s">
        <v>725</v>
      </c>
      <c r="F21" s="3" t="s">
        <v>309</v>
      </c>
      <c r="G21" s="3" t="s">
        <v>149</v>
      </c>
      <c r="K21" t="s">
        <v>613</v>
      </c>
    </row>
    <row r="22" spans="1:11">
      <c r="A22" s="38" t="s">
        <v>189</v>
      </c>
      <c r="B22" s="38" t="s">
        <v>96</v>
      </c>
      <c r="C22" s="38" t="s">
        <v>165</v>
      </c>
      <c r="D22" t="s">
        <v>341</v>
      </c>
      <c r="E22" t="s">
        <v>726</v>
      </c>
      <c r="F22" s="3" t="s">
        <v>310</v>
      </c>
      <c r="G22" s="3" t="s">
        <v>142</v>
      </c>
      <c r="K22" t="s">
        <v>614</v>
      </c>
    </row>
    <row r="23" spans="1:11">
      <c r="A23" s="38" t="s">
        <v>190</v>
      </c>
      <c r="B23" s="38" t="s">
        <v>97</v>
      </c>
      <c r="C23" s="38" t="s">
        <v>166</v>
      </c>
      <c r="D23" t="s">
        <v>342</v>
      </c>
      <c r="E23" t="s">
        <v>727</v>
      </c>
      <c r="F23" s="3" t="s">
        <v>311</v>
      </c>
      <c r="G23" s="3" t="s">
        <v>143</v>
      </c>
      <c r="K23" t="s">
        <v>615</v>
      </c>
    </row>
    <row r="24" spans="1:11">
      <c r="A24" s="38" t="s">
        <v>270</v>
      </c>
      <c r="B24" s="38" t="s">
        <v>271</v>
      </c>
      <c r="C24" s="3" t="s">
        <v>270</v>
      </c>
      <c r="D24" t="s">
        <v>343</v>
      </c>
      <c r="E24" t="s">
        <v>728</v>
      </c>
      <c r="F24" s="3" t="s">
        <v>312</v>
      </c>
      <c r="G24" s="3" t="s">
        <v>272</v>
      </c>
      <c r="K24" t="s">
        <v>616</v>
      </c>
    </row>
    <row r="25" spans="1:11">
      <c r="A25" s="38" t="s">
        <v>191</v>
      </c>
      <c r="B25" s="38" t="s">
        <v>98</v>
      </c>
      <c r="C25" s="38" t="s">
        <v>167</v>
      </c>
      <c r="D25" s="3" t="s">
        <v>520</v>
      </c>
      <c r="E25" t="s">
        <v>729</v>
      </c>
      <c r="F25" s="3" t="s">
        <v>313</v>
      </c>
      <c r="G25" s="3" t="s">
        <v>145</v>
      </c>
      <c r="K25" t="s">
        <v>617</v>
      </c>
    </row>
    <row r="26" spans="1:11">
      <c r="A26" s="38" t="s">
        <v>273</v>
      </c>
      <c r="B26" s="38" t="s">
        <v>274</v>
      </c>
      <c r="C26" s="38" t="s">
        <v>167</v>
      </c>
      <c r="D26" t="s">
        <v>344</v>
      </c>
      <c r="E26" t="s">
        <v>317</v>
      </c>
      <c r="F26" s="3" t="s">
        <v>314</v>
      </c>
      <c r="G26" s="3" t="s">
        <v>144</v>
      </c>
      <c r="K26" t="s">
        <v>618</v>
      </c>
    </row>
    <row r="27" spans="1:11">
      <c r="A27" s="38" t="s">
        <v>192</v>
      </c>
      <c r="B27" s="38" t="s">
        <v>99</v>
      </c>
      <c r="C27" s="38" t="s">
        <v>99</v>
      </c>
      <c r="D27" t="s">
        <v>659</v>
      </c>
      <c r="F27" s="3" t="s">
        <v>315</v>
      </c>
      <c r="G27" s="3" t="s">
        <v>275</v>
      </c>
      <c r="K27" t="s">
        <v>619</v>
      </c>
    </row>
    <row r="28" spans="1:11">
      <c r="A28" s="38" t="s">
        <v>276</v>
      </c>
      <c r="B28" s="38" t="s">
        <v>277</v>
      </c>
      <c r="C28" s="38" t="s">
        <v>276</v>
      </c>
      <c r="D28" t="s">
        <v>345</v>
      </c>
      <c r="K28" t="s">
        <v>620</v>
      </c>
    </row>
    <row r="29" spans="1:11">
      <c r="A29" s="38" t="s">
        <v>226</v>
      </c>
      <c r="B29" s="38" t="s">
        <v>225</v>
      </c>
      <c r="C29" s="38" t="s">
        <v>243</v>
      </c>
      <c r="D29" t="s">
        <v>660</v>
      </c>
      <c r="K29" t="s">
        <v>621</v>
      </c>
    </row>
    <row r="30" spans="1:11">
      <c r="A30" s="38" t="s">
        <v>228</v>
      </c>
      <c r="B30" s="38" t="s">
        <v>227</v>
      </c>
      <c r="C30" s="38" t="s">
        <v>243</v>
      </c>
      <c r="D30" t="s">
        <v>346</v>
      </c>
      <c r="K30" t="s">
        <v>622</v>
      </c>
    </row>
    <row r="31" spans="1:11">
      <c r="A31" s="38" t="s">
        <v>230</v>
      </c>
      <c r="B31" s="38" t="s">
        <v>229</v>
      </c>
      <c r="C31" s="38" t="s">
        <v>243</v>
      </c>
      <c r="D31" t="s">
        <v>661</v>
      </c>
      <c r="K31" t="s">
        <v>623</v>
      </c>
    </row>
    <row r="32" spans="1:11">
      <c r="A32" s="38" t="s">
        <v>232</v>
      </c>
      <c r="B32" s="38" t="s">
        <v>231</v>
      </c>
      <c r="C32" s="38" t="s">
        <v>243</v>
      </c>
      <c r="D32" t="s">
        <v>330</v>
      </c>
      <c r="K32" t="s">
        <v>624</v>
      </c>
    </row>
    <row r="33" spans="1:11">
      <c r="A33" s="38" t="s">
        <v>193</v>
      </c>
      <c r="B33" s="38" t="s">
        <v>100</v>
      </c>
      <c r="C33" s="38" t="s">
        <v>100</v>
      </c>
      <c r="D33" t="s">
        <v>347</v>
      </c>
      <c r="K33" t="s">
        <v>625</v>
      </c>
    </row>
    <row r="34" spans="1:11">
      <c r="A34" s="38" t="s">
        <v>195</v>
      </c>
      <c r="B34" s="38" t="s">
        <v>102</v>
      </c>
      <c r="C34" s="38" t="s">
        <v>101</v>
      </c>
      <c r="D34" s="3" t="s">
        <v>662</v>
      </c>
      <c r="K34" t="s">
        <v>626</v>
      </c>
    </row>
    <row r="35" spans="1:11">
      <c r="A35" s="38" t="s">
        <v>196</v>
      </c>
      <c r="B35" s="38" t="s">
        <v>103</v>
      </c>
      <c r="C35" s="38" t="s">
        <v>101</v>
      </c>
      <c r="D35" t="s">
        <v>348</v>
      </c>
      <c r="K35" t="s">
        <v>627</v>
      </c>
    </row>
    <row r="36" spans="1:11">
      <c r="A36" s="38" t="s">
        <v>194</v>
      </c>
      <c r="B36" s="38" t="s">
        <v>101</v>
      </c>
      <c r="C36" s="38" t="s">
        <v>101</v>
      </c>
      <c r="D36" t="s">
        <v>521</v>
      </c>
      <c r="K36" t="s">
        <v>628</v>
      </c>
    </row>
    <row r="37" spans="1:11">
      <c r="A37" s="38" t="s">
        <v>215</v>
      </c>
      <c r="B37" s="38" t="s">
        <v>120</v>
      </c>
      <c r="C37" s="38" t="s">
        <v>120</v>
      </c>
      <c r="D37" t="s">
        <v>349</v>
      </c>
      <c r="K37" t="s">
        <v>629</v>
      </c>
    </row>
    <row r="38" spans="1:11">
      <c r="A38" s="38" t="s">
        <v>216</v>
      </c>
      <c r="B38" s="38" t="s">
        <v>121</v>
      </c>
      <c r="C38" s="38" t="s">
        <v>120</v>
      </c>
      <c r="D38" t="s">
        <v>350</v>
      </c>
      <c r="K38" t="s">
        <v>630</v>
      </c>
    </row>
    <row r="39" spans="1:11">
      <c r="A39" s="38" t="s">
        <v>197</v>
      </c>
      <c r="B39" s="38" t="s">
        <v>104</v>
      </c>
      <c r="C39" s="38" t="s">
        <v>104</v>
      </c>
      <c r="D39" t="s">
        <v>351</v>
      </c>
      <c r="K39" t="s">
        <v>631</v>
      </c>
    </row>
    <row r="40" spans="1:11">
      <c r="A40" s="38" t="s">
        <v>198</v>
      </c>
      <c r="B40" s="38" t="s">
        <v>105</v>
      </c>
      <c r="C40" s="38" t="s">
        <v>168</v>
      </c>
      <c r="D40" t="s">
        <v>663</v>
      </c>
      <c r="K40" t="s">
        <v>632</v>
      </c>
    </row>
    <row r="41" spans="1:11">
      <c r="A41" s="38" t="s">
        <v>200</v>
      </c>
      <c r="B41" s="38" t="s">
        <v>107</v>
      </c>
      <c r="C41" s="38" t="s">
        <v>169</v>
      </c>
      <c r="D41" t="s">
        <v>522</v>
      </c>
      <c r="K41" t="s">
        <v>633</v>
      </c>
    </row>
    <row r="42" spans="1:11">
      <c r="A42" s="38" t="s">
        <v>201</v>
      </c>
      <c r="B42" s="38" t="s">
        <v>108</v>
      </c>
      <c r="C42" s="38" t="s">
        <v>169</v>
      </c>
      <c r="D42" t="s">
        <v>352</v>
      </c>
      <c r="K42" t="s">
        <v>634</v>
      </c>
    </row>
    <row r="43" spans="1:11">
      <c r="A43" s="38" t="s">
        <v>202</v>
      </c>
      <c r="B43" s="38" t="s">
        <v>109</v>
      </c>
      <c r="C43" s="38" t="s">
        <v>169</v>
      </c>
      <c r="D43" t="s">
        <v>353</v>
      </c>
      <c r="K43" t="s">
        <v>635</v>
      </c>
    </row>
    <row r="44" spans="1:11">
      <c r="A44" s="38" t="s">
        <v>203</v>
      </c>
      <c r="B44" s="38" t="s">
        <v>110</v>
      </c>
      <c r="C44" s="38" t="s">
        <v>169</v>
      </c>
      <c r="D44" t="s">
        <v>664</v>
      </c>
      <c r="K44" t="s">
        <v>636</v>
      </c>
    </row>
    <row r="45" spans="1:11">
      <c r="A45" s="38" t="s">
        <v>204</v>
      </c>
      <c r="B45" s="38" t="s">
        <v>111</v>
      </c>
      <c r="C45" s="38" t="s">
        <v>169</v>
      </c>
      <c r="D45" t="s">
        <v>354</v>
      </c>
      <c r="K45" t="s">
        <v>637</v>
      </c>
    </row>
    <row r="46" spans="1:11">
      <c r="A46" s="38" t="s">
        <v>199</v>
      </c>
      <c r="B46" s="38" t="s">
        <v>106</v>
      </c>
      <c r="C46" s="38" t="s">
        <v>169</v>
      </c>
      <c r="D46" t="s">
        <v>523</v>
      </c>
      <c r="K46" t="s">
        <v>638</v>
      </c>
    </row>
    <row r="47" spans="1:11">
      <c r="A47" s="38" t="s">
        <v>234</v>
      </c>
      <c r="B47" s="38" t="s">
        <v>233</v>
      </c>
      <c r="C47" s="38" t="s">
        <v>169</v>
      </c>
      <c r="D47" t="s">
        <v>355</v>
      </c>
      <c r="K47" t="s">
        <v>639</v>
      </c>
    </row>
    <row r="48" spans="1:11">
      <c r="A48" s="38" t="s">
        <v>179</v>
      </c>
      <c r="B48" s="38" t="s">
        <v>86</v>
      </c>
      <c r="C48" s="38" t="s">
        <v>159</v>
      </c>
      <c r="D48" t="s">
        <v>356</v>
      </c>
      <c r="K48" t="s">
        <v>640</v>
      </c>
    </row>
    <row r="49" spans="1:11">
      <c r="A49" s="38" t="s">
        <v>278</v>
      </c>
      <c r="B49" s="38" t="s">
        <v>279</v>
      </c>
      <c r="C49" s="38" t="s">
        <v>159</v>
      </c>
      <c r="D49" t="s">
        <v>357</v>
      </c>
      <c r="K49" t="s">
        <v>641</v>
      </c>
    </row>
    <row r="50" spans="1:11">
      <c r="A50" s="38" t="s">
        <v>280</v>
      </c>
      <c r="B50" s="38" t="s">
        <v>281</v>
      </c>
      <c r="C50" s="38" t="s">
        <v>282</v>
      </c>
      <c r="D50" t="s">
        <v>665</v>
      </c>
      <c r="K50" t="s">
        <v>642</v>
      </c>
    </row>
    <row r="51" spans="1:11">
      <c r="A51" s="38" t="s">
        <v>205</v>
      </c>
      <c r="B51" s="38" t="s">
        <v>112</v>
      </c>
      <c r="C51" s="38" t="s">
        <v>112</v>
      </c>
      <c r="D51" t="s">
        <v>358</v>
      </c>
      <c r="K51" t="s">
        <v>643</v>
      </c>
    </row>
    <row r="52" spans="1:11">
      <c r="A52" s="38" t="s">
        <v>206</v>
      </c>
      <c r="B52" s="38" t="s">
        <v>113</v>
      </c>
      <c r="C52" s="38" t="s">
        <v>170</v>
      </c>
      <c r="D52" t="s">
        <v>524</v>
      </c>
      <c r="K52" t="s">
        <v>644</v>
      </c>
    </row>
    <row r="53" spans="1:11">
      <c r="A53" s="38" t="s">
        <v>236</v>
      </c>
      <c r="B53" s="38" t="s">
        <v>235</v>
      </c>
      <c r="C53" s="38" t="s">
        <v>244</v>
      </c>
      <c r="D53" t="s">
        <v>359</v>
      </c>
      <c r="K53" t="s">
        <v>645</v>
      </c>
    </row>
    <row r="54" spans="1:11">
      <c r="A54" s="38" t="s">
        <v>238</v>
      </c>
      <c r="B54" s="38" t="s">
        <v>237</v>
      </c>
      <c r="C54" s="38" t="s">
        <v>244</v>
      </c>
      <c r="D54" t="s">
        <v>525</v>
      </c>
      <c r="K54" t="s">
        <v>646</v>
      </c>
    </row>
    <row r="55" spans="1:11">
      <c r="A55" s="38" t="s">
        <v>207</v>
      </c>
      <c r="B55" s="38" t="s">
        <v>114</v>
      </c>
      <c r="C55" s="38" t="s">
        <v>718</v>
      </c>
      <c r="D55" t="s">
        <v>666</v>
      </c>
      <c r="K55" t="s">
        <v>647</v>
      </c>
    </row>
    <row r="56" spans="1:11">
      <c r="A56" s="38" t="s">
        <v>208</v>
      </c>
      <c r="B56" s="38" t="s">
        <v>115</v>
      </c>
      <c r="C56" s="38" t="s">
        <v>174</v>
      </c>
      <c r="D56" s="3" t="s">
        <v>526</v>
      </c>
      <c r="K56" t="s">
        <v>648</v>
      </c>
    </row>
    <row r="57" spans="1:11">
      <c r="A57" s="38" t="s">
        <v>209</v>
      </c>
      <c r="B57" s="38" t="s">
        <v>116</v>
      </c>
      <c r="C57" s="38" t="s">
        <v>174</v>
      </c>
      <c r="D57" t="s">
        <v>527</v>
      </c>
      <c r="K57" t="s">
        <v>649</v>
      </c>
    </row>
    <row r="58" spans="1:11">
      <c r="A58" s="38" t="s">
        <v>210</v>
      </c>
      <c r="B58" s="38" t="s">
        <v>117</v>
      </c>
      <c r="C58" s="38" t="s">
        <v>172</v>
      </c>
      <c r="D58" t="s">
        <v>360</v>
      </c>
    </row>
    <row r="59" spans="1:11">
      <c r="A59" s="38" t="s">
        <v>211</v>
      </c>
      <c r="B59" s="38" t="s">
        <v>118</v>
      </c>
      <c r="C59" s="38" t="s">
        <v>240</v>
      </c>
      <c r="D59" t="s">
        <v>528</v>
      </c>
    </row>
    <row r="60" spans="1:11">
      <c r="A60" s="38" t="s">
        <v>213</v>
      </c>
      <c r="B60" s="38" t="s">
        <v>212</v>
      </c>
      <c r="C60" s="38" t="s">
        <v>212</v>
      </c>
      <c r="D60" t="s">
        <v>529</v>
      </c>
    </row>
    <row r="61" spans="1:11">
      <c r="A61" s="38" t="s">
        <v>283</v>
      </c>
      <c r="B61" s="38" t="s">
        <v>284</v>
      </c>
      <c r="C61" s="38" t="s">
        <v>719</v>
      </c>
      <c r="D61" t="s">
        <v>361</v>
      </c>
    </row>
    <row r="62" spans="1:11">
      <c r="A62" s="38" t="s">
        <v>217</v>
      </c>
      <c r="B62" s="38" t="s">
        <v>122</v>
      </c>
      <c r="C62" s="38" t="s">
        <v>122</v>
      </c>
      <c r="D62" s="3" t="s">
        <v>362</v>
      </c>
    </row>
    <row r="63" spans="1:11">
      <c r="A63" s="38" t="s">
        <v>219</v>
      </c>
      <c r="B63" s="38" t="s">
        <v>124</v>
      </c>
      <c r="C63" s="38" t="s">
        <v>241</v>
      </c>
      <c r="D63" t="s">
        <v>363</v>
      </c>
    </row>
    <row r="64" spans="1:11">
      <c r="A64" s="38" t="s">
        <v>221</v>
      </c>
      <c r="B64" s="38" t="s">
        <v>126</v>
      </c>
      <c r="C64" s="38" t="s">
        <v>241</v>
      </c>
      <c r="D64" t="s">
        <v>364</v>
      </c>
    </row>
    <row r="65" spans="1:4">
      <c r="A65" s="38" t="s">
        <v>222</v>
      </c>
      <c r="B65" s="38" t="s">
        <v>127</v>
      </c>
      <c r="C65" s="38" t="s">
        <v>241</v>
      </c>
      <c r="D65" t="s">
        <v>365</v>
      </c>
    </row>
    <row r="66" spans="1:4">
      <c r="A66" s="38" t="s">
        <v>220</v>
      </c>
      <c r="B66" s="38" t="s">
        <v>125</v>
      </c>
      <c r="C66" s="38" t="s">
        <v>241</v>
      </c>
      <c r="D66" t="s">
        <v>366</v>
      </c>
    </row>
    <row r="67" spans="1:4">
      <c r="A67" s="38" t="s">
        <v>218</v>
      </c>
      <c r="B67" s="38" t="s">
        <v>123</v>
      </c>
      <c r="C67" s="38" t="s">
        <v>241</v>
      </c>
      <c r="D67" t="s">
        <v>667</v>
      </c>
    </row>
    <row r="68" spans="1:4">
      <c r="A68" s="38" t="s">
        <v>223</v>
      </c>
      <c r="B68" s="38" t="s">
        <v>128</v>
      </c>
      <c r="C68" s="38" t="s">
        <v>242</v>
      </c>
      <c r="D68" s="3" t="s">
        <v>367</v>
      </c>
    </row>
    <row r="69" spans="1:4">
      <c r="A69" s="38" t="s">
        <v>224</v>
      </c>
      <c r="B69" s="38" t="s">
        <v>129</v>
      </c>
      <c r="C69" s="38" t="s">
        <v>129</v>
      </c>
      <c r="D69" t="s">
        <v>668</v>
      </c>
    </row>
    <row r="70" spans="1:4">
      <c r="A70" s="38" t="s">
        <v>285</v>
      </c>
      <c r="B70" s="38" t="s">
        <v>286</v>
      </c>
      <c r="C70" s="38" t="s">
        <v>287</v>
      </c>
      <c r="D70" t="s">
        <v>368</v>
      </c>
    </row>
    <row r="71" spans="1:4">
      <c r="A71" s="38" t="s">
        <v>288</v>
      </c>
      <c r="B71" s="38" t="s">
        <v>289</v>
      </c>
      <c r="C71" s="38" t="s">
        <v>173</v>
      </c>
      <c r="D71" t="s">
        <v>369</v>
      </c>
    </row>
    <row r="72" spans="1:4">
      <c r="D72" t="s">
        <v>370</v>
      </c>
    </row>
    <row r="73" spans="1:4">
      <c r="D73" t="s">
        <v>371</v>
      </c>
    </row>
    <row r="74" spans="1:4">
      <c r="D74" t="s">
        <v>530</v>
      </c>
    </row>
    <row r="75" spans="1:4">
      <c r="D75" t="s">
        <v>372</v>
      </c>
    </row>
    <row r="76" spans="1:4">
      <c r="D76" t="s">
        <v>531</v>
      </c>
    </row>
    <row r="77" spans="1:4">
      <c r="D77" t="s">
        <v>373</v>
      </c>
    </row>
    <row r="78" spans="1:4">
      <c r="D78" t="s">
        <v>532</v>
      </c>
    </row>
    <row r="79" spans="1:4">
      <c r="D79" t="s">
        <v>374</v>
      </c>
    </row>
    <row r="80" spans="1:4">
      <c r="D80" t="s">
        <v>533</v>
      </c>
    </row>
    <row r="81" spans="4:4">
      <c r="D81" t="s">
        <v>375</v>
      </c>
    </row>
    <row r="82" spans="4:4">
      <c r="D82" t="s">
        <v>376</v>
      </c>
    </row>
    <row r="83" spans="4:4">
      <c r="D83" t="s">
        <v>669</v>
      </c>
    </row>
    <row r="84" spans="4:4">
      <c r="D84" t="s">
        <v>534</v>
      </c>
    </row>
    <row r="85" spans="4:4">
      <c r="D85" t="s">
        <v>377</v>
      </c>
    </row>
    <row r="86" spans="4:4">
      <c r="D86" t="s">
        <v>378</v>
      </c>
    </row>
    <row r="87" spans="4:4">
      <c r="D87" t="s">
        <v>379</v>
      </c>
    </row>
    <row r="88" spans="4:4">
      <c r="D88" t="s">
        <v>535</v>
      </c>
    </row>
    <row r="89" spans="4:4">
      <c r="D89" t="s">
        <v>536</v>
      </c>
    </row>
    <row r="90" spans="4:4">
      <c r="D90" t="s">
        <v>670</v>
      </c>
    </row>
    <row r="91" spans="4:4">
      <c r="D91" t="s">
        <v>380</v>
      </c>
    </row>
    <row r="92" spans="4:4">
      <c r="D92" t="s">
        <v>381</v>
      </c>
    </row>
    <row r="93" spans="4:4">
      <c r="D93" t="s">
        <v>382</v>
      </c>
    </row>
    <row r="94" spans="4:4">
      <c r="D94" t="s">
        <v>383</v>
      </c>
    </row>
    <row r="95" spans="4:4">
      <c r="D95" t="s">
        <v>384</v>
      </c>
    </row>
    <row r="96" spans="4:4">
      <c r="D96" t="s">
        <v>385</v>
      </c>
    </row>
    <row r="97" spans="4:4">
      <c r="D97" t="s">
        <v>671</v>
      </c>
    </row>
    <row r="98" spans="4:4">
      <c r="D98" t="s">
        <v>386</v>
      </c>
    </row>
    <row r="99" spans="4:4">
      <c r="D99" t="s">
        <v>387</v>
      </c>
    </row>
    <row r="100" spans="4:4">
      <c r="D100" t="s">
        <v>388</v>
      </c>
    </row>
    <row r="101" spans="4:4">
      <c r="D101" t="s">
        <v>389</v>
      </c>
    </row>
    <row r="102" spans="4:4">
      <c r="D102" t="s">
        <v>672</v>
      </c>
    </row>
    <row r="103" spans="4:4">
      <c r="D103" t="s">
        <v>390</v>
      </c>
    </row>
    <row r="104" spans="4:4">
      <c r="D104" t="s">
        <v>391</v>
      </c>
    </row>
    <row r="105" spans="4:4">
      <c r="D105" t="s">
        <v>673</v>
      </c>
    </row>
    <row r="106" spans="4:4">
      <c r="D106" t="s">
        <v>731</v>
      </c>
    </row>
    <row r="107" spans="4:4">
      <c r="D107" t="s">
        <v>392</v>
      </c>
    </row>
    <row r="108" spans="4:4">
      <c r="D108" t="s">
        <v>393</v>
      </c>
    </row>
    <row r="109" spans="4:4">
      <c r="D109" t="s">
        <v>394</v>
      </c>
    </row>
    <row r="110" spans="4:4">
      <c r="D110" t="s">
        <v>395</v>
      </c>
    </row>
    <row r="111" spans="4:4">
      <c r="D111" t="s">
        <v>396</v>
      </c>
    </row>
    <row r="112" spans="4:4">
      <c r="D112" t="s">
        <v>397</v>
      </c>
    </row>
    <row r="113" spans="4:4">
      <c r="D113" t="s">
        <v>398</v>
      </c>
    </row>
    <row r="114" spans="4:4">
      <c r="D114" t="s">
        <v>674</v>
      </c>
    </row>
    <row r="115" spans="4:4">
      <c r="D115" t="s">
        <v>399</v>
      </c>
    </row>
    <row r="116" spans="4:4">
      <c r="D116" t="s">
        <v>537</v>
      </c>
    </row>
    <row r="117" spans="4:4">
      <c r="D117" t="s">
        <v>538</v>
      </c>
    </row>
    <row r="118" spans="4:4">
      <c r="D118" t="s">
        <v>400</v>
      </c>
    </row>
    <row r="119" spans="4:4">
      <c r="D119" t="s">
        <v>539</v>
      </c>
    </row>
    <row r="120" spans="4:4">
      <c r="D120" t="s">
        <v>401</v>
      </c>
    </row>
    <row r="121" spans="4:4">
      <c r="D121" t="s">
        <v>402</v>
      </c>
    </row>
    <row r="122" spans="4:4">
      <c r="D122" t="s">
        <v>403</v>
      </c>
    </row>
    <row r="123" spans="4:4">
      <c r="D123" t="s">
        <v>540</v>
      </c>
    </row>
    <row r="124" spans="4:4">
      <c r="D124" t="s">
        <v>404</v>
      </c>
    </row>
    <row r="125" spans="4:4">
      <c r="D125" t="s">
        <v>405</v>
      </c>
    </row>
    <row r="126" spans="4:4">
      <c r="D126" t="s">
        <v>406</v>
      </c>
    </row>
    <row r="127" spans="4:4">
      <c r="D127" t="s">
        <v>541</v>
      </c>
    </row>
    <row r="128" spans="4:4">
      <c r="D128" t="s">
        <v>675</v>
      </c>
    </row>
    <row r="129" spans="4:4">
      <c r="D129" t="s">
        <v>407</v>
      </c>
    </row>
    <row r="130" spans="4:4">
      <c r="D130" t="s">
        <v>408</v>
      </c>
    </row>
    <row r="131" spans="4:4">
      <c r="D131" t="s">
        <v>409</v>
      </c>
    </row>
    <row r="132" spans="4:4">
      <c r="D132" t="s">
        <v>542</v>
      </c>
    </row>
    <row r="133" spans="4:4">
      <c r="D133" t="s">
        <v>543</v>
      </c>
    </row>
    <row r="134" spans="4:4">
      <c r="D134" t="s">
        <v>410</v>
      </c>
    </row>
    <row r="135" spans="4:4">
      <c r="D135" t="s">
        <v>676</v>
      </c>
    </row>
    <row r="136" spans="4:4">
      <c r="D136" t="s">
        <v>544</v>
      </c>
    </row>
    <row r="137" spans="4:4">
      <c r="D137" t="s">
        <v>677</v>
      </c>
    </row>
    <row r="138" spans="4:4">
      <c r="D138" t="s">
        <v>678</v>
      </c>
    </row>
    <row r="139" spans="4:4">
      <c r="D139" t="s">
        <v>411</v>
      </c>
    </row>
    <row r="140" spans="4:4">
      <c r="D140" t="s">
        <v>412</v>
      </c>
    </row>
    <row r="141" spans="4:4">
      <c r="D141" t="s">
        <v>679</v>
      </c>
    </row>
    <row r="142" spans="4:4">
      <c r="D142" t="s">
        <v>413</v>
      </c>
    </row>
    <row r="143" spans="4:4">
      <c r="D143" t="s">
        <v>680</v>
      </c>
    </row>
    <row r="144" spans="4:4">
      <c r="D144" t="s">
        <v>414</v>
      </c>
    </row>
    <row r="145" spans="4:4">
      <c r="D145" t="s">
        <v>681</v>
      </c>
    </row>
    <row r="146" spans="4:4">
      <c r="D146" t="s">
        <v>415</v>
      </c>
    </row>
    <row r="147" spans="4:4">
      <c r="D147" t="s">
        <v>682</v>
      </c>
    </row>
    <row r="148" spans="4:4">
      <c r="D148" t="s">
        <v>100</v>
      </c>
    </row>
    <row r="149" spans="4:4">
      <c r="D149" t="s">
        <v>416</v>
      </c>
    </row>
    <row r="150" spans="4:4">
      <c r="D150" t="s">
        <v>417</v>
      </c>
    </row>
    <row r="151" spans="4:4">
      <c r="D151" t="s">
        <v>418</v>
      </c>
    </row>
    <row r="152" spans="4:4">
      <c r="D152" t="s">
        <v>419</v>
      </c>
    </row>
    <row r="153" spans="4:4">
      <c r="D153" t="s">
        <v>545</v>
      </c>
    </row>
    <row r="154" spans="4:4">
      <c r="D154" t="s">
        <v>420</v>
      </c>
    </row>
    <row r="155" spans="4:4">
      <c r="D155" t="s">
        <v>421</v>
      </c>
    </row>
    <row r="156" spans="4:4">
      <c r="D156" t="s">
        <v>422</v>
      </c>
    </row>
    <row r="157" spans="4:4">
      <c r="D157" t="s">
        <v>423</v>
      </c>
    </row>
    <row r="158" spans="4:4">
      <c r="D158" t="s">
        <v>546</v>
      </c>
    </row>
    <row r="159" spans="4:4">
      <c r="D159" t="s">
        <v>424</v>
      </c>
    </row>
    <row r="160" spans="4:4">
      <c r="D160" t="s">
        <v>547</v>
      </c>
    </row>
    <row r="161" spans="4:4">
      <c r="D161" t="s">
        <v>683</v>
      </c>
    </row>
    <row r="162" spans="4:4">
      <c r="D162" t="s">
        <v>548</v>
      </c>
    </row>
    <row r="163" spans="4:4">
      <c r="D163" t="s">
        <v>549</v>
      </c>
    </row>
    <row r="164" spans="4:4">
      <c r="D164" t="s">
        <v>684</v>
      </c>
    </row>
    <row r="165" spans="4:4">
      <c r="D165" t="s">
        <v>550</v>
      </c>
    </row>
    <row r="166" spans="4:4">
      <c r="D166" t="s">
        <v>425</v>
      </c>
    </row>
    <row r="167" spans="4:4">
      <c r="D167" t="s">
        <v>426</v>
      </c>
    </row>
    <row r="168" spans="4:4">
      <c r="D168" t="s">
        <v>427</v>
      </c>
    </row>
    <row r="169" spans="4:4">
      <c r="D169" t="s">
        <v>428</v>
      </c>
    </row>
    <row r="170" spans="4:4">
      <c r="D170" t="s">
        <v>429</v>
      </c>
    </row>
    <row r="171" spans="4:4">
      <c r="D171" t="s">
        <v>430</v>
      </c>
    </row>
    <row r="172" spans="4:4">
      <c r="D172" t="s">
        <v>431</v>
      </c>
    </row>
    <row r="173" spans="4:4">
      <c r="D173" t="s">
        <v>432</v>
      </c>
    </row>
    <row r="174" spans="4:4">
      <c r="D174" t="s">
        <v>433</v>
      </c>
    </row>
    <row r="175" spans="4:4">
      <c r="D175" t="s">
        <v>434</v>
      </c>
    </row>
    <row r="176" spans="4:4">
      <c r="D176" t="s">
        <v>685</v>
      </c>
    </row>
    <row r="177" spans="4:4">
      <c r="D177" t="s">
        <v>551</v>
      </c>
    </row>
    <row r="178" spans="4:4">
      <c r="D178" t="s">
        <v>552</v>
      </c>
    </row>
    <row r="179" spans="4:4">
      <c r="D179" t="s">
        <v>435</v>
      </c>
    </row>
    <row r="180" spans="4:4">
      <c r="D180" t="s">
        <v>436</v>
      </c>
    </row>
    <row r="181" spans="4:4">
      <c r="D181" t="s">
        <v>686</v>
      </c>
    </row>
    <row r="182" spans="4:4">
      <c r="D182" t="s">
        <v>437</v>
      </c>
    </row>
    <row r="183" spans="4:4">
      <c r="D183" t="s">
        <v>438</v>
      </c>
    </row>
    <row r="184" spans="4:4">
      <c r="D184" t="s">
        <v>439</v>
      </c>
    </row>
    <row r="185" spans="4:4">
      <c r="D185" t="s">
        <v>687</v>
      </c>
    </row>
    <row r="186" spans="4:4">
      <c r="D186" t="s">
        <v>440</v>
      </c>
    </row>
    <row r="187" spans="4:4">
      <c r="D187" t="s">
        <v>441</v>
      </c>
    </row>
    <row r="188" spans="4:4">
      <c r="D188" t="s">
        <v>688</v>
      </c>
    </row>
    <row r="189" spans="4:4">
      <c r="D189" t="s">
        <v>553</v>
      </c>
    </row>
    <row r="190" spans="4:4">
      <c r="D190" t="s">
        <v>442</v>
      </c>
    </row>
    <row r="191" spans="4:4">
      <c r="D191" t="s">
        <v>443</v>
      </c>
    </row>
    <row r="192" spans="4:4">
      <c r="D192" t="s">
        <v>554</v>
      </c>
    </row>
    <row r="193" spans="4:4">
      <c r="D193" t="s">
        <v>444</v>
      </c>
    </row>
    <row r="194" spans="4:4">
      <c r="D194" t="s">
        <v>555</v>
      </c>
    </row>
    <row r="195" spans="4:4">
      <c r="D195" t="s">
        <v>445</v>
      </c>
    </row>
    <row r="196" spans="4:4">
      <c r="D196" t="s">
        <v>446</v>
      </c>
    </row>
    <row r="197" spans="4:4">
      <c r="D197" t="s">
        <v>556</v>
      </c>
    </row>
    <row r="198" spans="4:4">
      <c r="D198" t="s">
        <v>447</v>
      </c>
    </row>
    <row r="199" spans="4:4">
      <c r="D199" t="s">
        <v>448</v>
      </c>
    </row>
    <row r="200" spans="4:4">
      <c r="D200" t="s">
        <v>449</v>
      </c>
    </row>
    <row r="201" spans="4:4">
      <c r="D201" t="s">
        <v>450</v>
      </c>
    </row>
    <row r="202" spans="4:4">
      <c r="D202" t="s">
        <v>451</v>
      </c>
    </row>
    <row r="203" spans="4:4">
      <c r="D203" t="s">
        <v>452</v>
      </c>
    </row>
    <row r="204" spans="4:4">
      <c r="D204" t="s">
        <v>453</v>
      </c>
    </row>
    <row r="205" spans="4:4">
      <c r="D205" t="s">
        <v>454</v>
      </c>
    </row>
    <row r="206" spans="4:4">
      <c r="D206" t="s">
        <v>455</v>
      </c>
    </row>
    <row r="207" spans="4:4">
      <c r="D207" t="s">
        <v>557</v>
      </c>
    </row>
    <row r="208" spans="4:4">
      <c r="D208" t="s">
        <v>689</v>
      </c>
    </row>
    <row r="209" spans="4:4">
      <c r="D209" t="s">
        <v>558</v>
      </c>
    </row>
    <row r="210" spans="4:4">
      <c r="D210" t="s">
        <v>456</v>
      </c>
    </row>
    <row r="211" spans="4:4">
      <c r="D211" t="s">
        <v>457</v>
      </c>
    </row>
    <row r="212" spans="4:4">
      <c r="D212" t="s">
        <v>458</v>
      </c>
    </row>
    <row r="213" spans="4:4">
      <c r="D213" t="s">
        <v>559</v>
      </c>
    </row>
    <row r="214" spans="4:4">
      <c r="D214" t="s">
        <v>690</v>
      </c>
    </row>
    <row r="215" spans="4:4">
      <c r="D215" t="s">
        <v>459</v>
      </c>
    </row>
    <row r="216" spans="4:4">
      <c r="D216" t="s">
        <v>460</v>
      </c>
    </row>
    <row r="217" spans="4:4">
      <c r="D217" t="s">
        <v>461</v>
      </c>
    </row>
    <row r="218" spans="4:4">
      <c r="D218" t="s">
        <v>560</v>
      </c>
    </row>
    <row r="219" spans="4:4">
      <c r="D219" t="s">
        <v>691</v>
      </c>
    </row>
    <row r="220" spans="4:4">
      <c r="D220" t="s">
        <v>462</v>
      </c>
    </row>
    <row r="221" spans="4:4">
      <c r="D221" t="s">
        <v>463</v>
      </c>
    </row>
    <row r="222" spans="4:4">
      <c r="D222" t="s">
        <v>464</v>
      </c>
    </row>
    <row r="223" spans="4:4">
      <c r="D223" t="s">
        <v>561</v>
      </c>
    </row>
    <row r="224" spans="4:4">
      <c r="D224" t="s">
        <v>465</v>
      </c>
    </row>
    <row r="225" spans="4:4">
      <c r="D225" t="s">
        <v>562</v>
      </c>
    </row>
    <row r="226" spans="4:4">
      <c r="D226" t="s">
        <v>563</v>
      </c>
    </row>
    <row r="227" spans="4:4">
      <c r="D227" t="s">
        <v>564</v>
      </c>
    </row>
    <row r="228" spans="4:4">
      <c r="D228" t="s">
        <v>565</v>
      </c>
    </row>
    <row r="229" spans="4:4">
      <c r="D229" t="s">
        <v>466</v>
      </c>
    </row>
    <row r="230" spans="4:4">
      <c r="D230" t="s">
        <v>467</v>
      </c>
    </row>
    <row r="231" spans="4:4">
      <c r="D231" t="s">
        <v>468</v>
      </c>
    </row>
    <row r="232" spans="4:4">
      <c r="D232" t="s">
        <v>469</v>
      </c>
    </row>
    <row r="233" spans="4:4">
      <c r="D233" t="s">
        <v>470</v>
      </c>
    </row>
    <row r="234" spans="4:4">
      <c r="D234" t="s">
        <v>471</v>
      </c>
    </row>
    <row r="235" spans="4:4">
      <c r="D235" t="s">
        <v>240</v>
      </c>
    </row>
    <row r="236" spans="4:4">
      <c r="D236" t="s">
        <v>472</v>
      </c>
    </row>
    <row r="237" spans="4:4">
      <c r="D237" t="s">
        <v>566</v>
      </c>
    </row>
    <row r="238" spans="4:4">
      <c r="D238" t="s">
        <v>473</v>
      </c>
    </row>
    <row r="239" spans="4:4">
      <c r="D239" t="s">
        <v>692</v>
      </c>
    </row>
    <row r="240" spans="4:4">
      <c r="D240" t="s">
        <v>474</v>
      </c>
    </row>
    <row r="241" spans="4:4">
      <c r="D241" t="s">
        <v>475</v>
      </c>
    </row>
    <row r="242" spans="4:4">
      <c r="D242" t="s">
        <v>567</v>
      </c>
    </row>
    <row r="243" spans="4:4">
      <c r="D243" t="s">
        <v>568</v>
      </c>
    </row>
    <row r="244" spans="4:4">
      <c r="D244" t="s">
        <v>476</v>
      </c>
    </row>
    <row r="245" spans="4:4">
      <c r="D245" t="s">
        <v>569</v>
      </c>
    </row>
    <row r="246" spans="4:4">
      <c r="D246" t="s">
        <v>732</v>
      </c>
    </row>
    <row r="247" spans="4:4">
      <c r="D247" t="s">
        <v>693</v>
      </c>
    </row>
    <row r="248" spans="4:4">
      <c r="D248" t="s">
        <v>477</v>
      </c>
    </row>
    <row r="249" spans="4:4">
      <c r="D249" t="s">
        <v>570</v>
      </c>
    </row>
    <row r="250" spans="4:4">
      <c r="D250" t="s">
        <v>478</v>
      </c>
    </row>
    <row r="251" spans="4:4">
      <c r="D251" t="s">
        <v>479</v>
      </c>
    </row>
    <row r="252" spans="4:4">
      <c r="D252" t="s">
        <v>480</v>
      </c>
    </row>
    <row r="253" spans="4:4">
      <c r="D253" t="s">
        <v>571</v>
      </c>
    </row>
    <row r="254" spans="4:4">
      <c r="D254" t="s">
        <v>481</v>
      </c>
    </row>
    <row r="255" spans="4:4">
      <c r="D255" t="s">
        <v>482</v>
      </c>
    </row>
    <row r="256" spans="4:4">
      <c r="D256" t="s">
        <v>483</v>
      </c>
    </row>
    <row r="257" spans="4:4">
      <c r="D257" t="s">
        <v>484</v>
      </c>
    </row>
    <row r="258" spans="4:4">
      <c r="D258" t="s">
        <v>485</v>
      </c>
    </row>
    <row r="259" spans="4:4">
      <c r="D259" t="s">
        <v>486</v>
      </c>
    </row>
    <row r="260" spans="4:4">
      <c r="D260" t="s">
        <v>487</v>
      </c>
    </row>
    <row r="261" spans="4:4">
      <c r="D261" t="s">
        <v>572</v>
      </c>
    </row>
    <row r="262" spans="4:4">
      <c r="D262" t="s">
        <v>488</v>
      </c>
    </row>
    <row r="263" spans="4:4">
      <c r="D263" t="s">
        <v>489</v>
      </c>
    </row>
    <row r="264" spans="4:4">
      <c r="D264" t="s">
        <v>490</v>
      </c>
    </row>
    <row r="265" spans="4:4">
      <c r="D265" t="s">
        <v>491</v>
      </c>
    </row>
    <row r="266" spans="4:4">
      <c r="D266" t="s">
        <v>492</v>
      </c>
    </row>
    <row r="267" spans="4:4">
      <c r="D267" t="s">
        <v>694</v>
      </c>
    </row>
    <row r="268" spans="4:4">
      <c r="D268" t="s">
        <v>493</v>
      </c>
    </row>
    <row r="269" spans="4:4">
      <c r="D269" t="s">
        <v>494</v>
      </c>
    </row>
    <row r="270" spans="4:4">
      <c r="D270" t="s">
        <v>495</v>
      </c>
    </row>
    <row r="271" spans="4:4">
      <c r="D271" t="s">
        <v>496</v>
      </c>
    </row>
    <row r="272" spans="4:4">
      <c r="D272" t="s">
        <v>497</v>
      </c>
    </row>
    <row r="273" spans="4:4">
      <c r="D273" t="s">
        <v>498</v>
      </c>
    </row>
    <row r="274" spans="4:4">
      <c r="D274" t="s">
        <v>499</v>
      </c>
    </row>
    <row r="275" spans="4:4">
      <c r="D275" t="s">
        <v>500</v>
      </c>
    </row>
    <row r="276" spans="4:4">
      <c r="D276" t="s">
        <v>695</v>
      </c>
    </row>
    <row r="277" spans="4:4">
      <c r="D277" t="s">
        <v>573</v>
      </c>
    </row>
    <row r="278" spans="4:4">
      <c r="D278" t="s">
        <v>501</v>
      </c>
    </row>
    <row r="279" spans="4:4">
      <c r="D279" t="s">
        <v>502</v>
      </c>
    </row>
    <row r="280" spans="4:4">
      <c r="D280" t="s">
        <v>503</v>
      </c>
    </row>
    <row r="281" spans="4:4">
      <c r="D281" t="s">
        <v>504</v>
      </c>
    </row>
    <row r="282" spans="4:4">
      <c r="D282" t="s">
        <v>505</v>
      </c>
    </row>
    <row r="283" spans="4:4">
      <c r="D283" t="s">
        <v>574</v>
      </c>
    </row>
    <row r="284" spans="4:4">
      <c r="D284" t="s">
        <v>575</v>
      </c>
    </row>
    <row r="285" spans="4:4">
      <c r="D285" t="s">
        <v>506</v>
      </c>
    </row>
    <row r="286" spans="4:4">
      <c r="D286" t="s">
        <v>576</v>
      </c>
    </row>
    <row r="287" spans="4:4">
      <c r="D287" t="s">
        <v>577</v>
      </c>
    </row>
    <row r="288" spans="4:4">
      <c r="D288" t="s">
        <v>507</v>
      </c>
    </row>
    <row r="289" spans="4:4">
      <c r="D289" t="s">
        <v>508</v>
      </c>
    </row>
    <row r="290" spans="4:4">
      <c r="D290" t="s">
        <v>509</v>
      </c>
    </row>
    <row r="291" spans="4:4">
      <c r="D291" t="s">
        <v>510</v>
      </c>
    </row>
    <row r="292" spans="4:4">
      <c r="D292" t="s">
        <v>511</v>
      </c>
    </row>
    <row r="293" spans="4:4">
      <c r="D293" t="s">
        <v>512</v>
      </c>
    </row>
    <row r="294" spans="4:4">
      <c r="D294" t="s">
        <v>513</v>
      </c>
    </row>
    <row r="295" spans="4:4">
      <c r="D295" t="s">
        <v>578</v>
      </c>
    </row>
    <row r="296" spans="4:4">
      <c r="D296" t="s">
        <v>579</v>
      </c>
    </row>
  </sheetData>
  <autoFilter ref="D1:L294" xr:uid="{0DC4EC44-4A4D-4D74-8861-CE5F67747206}"/>
  <phoneticPr fontId="29" type="noConversion"/>
  <conditionalFormatting sqref="A1:A1048576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295A8-E453-403A-A9BA-9F06E2BA3E15}">
  <dimension ref="A1:T17"/>
  <sheetViews>
    <sheetView workbookViewId="0">
      <selection activeCell="S4" sqref="S4"/>
    </sheetView>
  </sheetViews>
  <sheetFormatPr defaultRowHeight="15"/>
  <cols>
    <col min="2" max="2" width="7.140625" customWidth="1"/>
    <col min="3" max="4" width="10.42578125" customWidth="1"/>
    <col min="5" max="5" width="20.5703125" customWidth="1"/>
    <col min="6" max="6" width="19.7109375" customWidth="1"/>
    <col min="7" max="9" width="14.28515625" customWidth="1"/>
    <col min="10" max="10" width="8.140625" customWidth="1"/>
    <col min="11" max="11" width="14.28515625" customWidth="1"/>
    <col min="12" max="12" width="29.5703125" customWidth="1"/>
    <col min="13" max="16" width="14.28515625" customWidth="1"/>
    <col min="18" max="18" width="22" customWidth="1"/>
    <col min="19" max="19" width="20.140625" customWidth="1"/>
  </cols>
  <sheetData>
    <row r="1" spans="1:20" s="36" customFormat="1" ht="41.45" customHeight="1">
      <c r="A1" s="36" t="s">
        <v>19</v>
      </c>
      <c r="B1" s="36" t="s">
        <v>42</v>
      </c>
      <c r="C1" s="36" t="s">
        <v>44</v>
      </c>
      <c r="D1" s="36" t="s">
        <v>66</v>
      </c>
      <c r="E1" s="36" t="s">
        <v>651</v>
      </c>
      <c r="F1" s="36" t="s">
        <v>23</v>
      </c>
      <c r="G1" s="36" t="s">
        <v>34</v>
      </c>
      <c r="H1" s="36" t="s">
        <v>72</v>
      </c>
      <c r="I1" s="36" t="s">
        <v>45</v>
      </c>
      <c r="J1" s="36" t="s">
        <v>61</v>
      </c>
      <c r="K1" s="36" t="s">
        <v>66</v>
      </c>
      <c r="L1" s="65" t="s">
        <v>699</v>
      </c>
      <c r="M1" s="36" t="s">
        <v>24</v>
      </c>
      <c r="N1" s="36" t="s">
        <v>35</v>
      </c>
      <c r="O1" s="36" t="s">
        <v>43</v>
      </c>
      <c r="P1" s="36" t="s">
        <v>46</v>
      </c>
      <c r="Q1" s="36" t="s">
        <v>797</v>
      </c>
      <c r="R1" s="37" t="s">
        <v>696</v>
      </c>
      <c r="S1" s="36" t="s">
        <v>4</v>
      </c>
      <c r="T1" s="36" t="s">
        <v>79</v>
      </c>
    </row>
    <row r="2" spans="1:20" ht="14.45" customHeight="1">
      <c r="A2" t="s">
        <v>246</v>
      </c>
      <c r="D2" s="3" t="s">
        <v>0</v>
      </c>
      <c r="E2" s="62"/>
      <c r="F2" s="3" t="s">
        <v>37</v>
      </c>
      <c r="G2" s="3" t="s">
        <v>47</v>
      </c>
      <c r="H2" s="3" t="s">
        <v>53</v>
      </c>
      <c r="I2" s="3" t="s">
        <v>130</v>
      </c>
      <c r="K2" s="3" t="s">
        <v>0</v>
      </c>
      <c r="L2" s="64" t="s">
        <v>789</v>
      </c>
      <c r="M2" s="3" t="s">
        <v>247</v>
      </c>
      <c r="N2" s="3" t="s">
        <v>251</v>
      </c>
      <c r="O2" s="3" t="s">
        <v>150</v>
      </c>
      <c r="P2" s="3" t="s">
        <v>0</v>
      </c>
      <c r="Q2" t="s">
        <v>798</v>
      </c>
      <c r="R2" t="s">
        <v>5</v>
      </c>
      <c r="S2" s="39" t="s">
        <v>152</v>
      </c>
      <c r="T2" s="3" t="s">
        <v>0</v>
      </c>
    </row>
    <row r="3" spans="1:20">
      <c r="A3" t="s">
        <v>177</v>
      </c>
      <c r="B3">
        <v>2025</v>
      </c>
      <c r="C3" s="3" t="s">
        <v>69</v>
      </c>
      <c r="D3" s="3" t="s">
        <v>1</v>
      </c>
      <c r="E3" s="62" t="s">
        <v>652</v>
      </c>
      <c r="F3" s="3" t="s">
        <v>36</v>
      </c>
      <c r="G3" s="3" t="s">
        <v>2</v>
      </c>
      <c r="H3" s="3" t="s">
        <v>54</v>
      </c>
      <c r="I3" s="3" t="s">
        <v>131</v>
      </c>
      <c r="J3" s="3" t="s">
        <v>77</v>
      </c>
      <c r="K3" s="3" t="s">
        <v>1</v>
      </c>
      <c r="L3" s="64" t="s">
        <v>790</v>
      </c>
      <c r="M3" s="3" t="s">
        <v>248</v>
      </c>
      <c r="N3" s="3"/>
      <c r="O3" s="3" t="s">
        <v>151</v>
      </c>
      <c r="P3" s="3" t="s">
        <v>1</v>
      </c>
      <c r="Q3" t="s">
        <v>799</v>
      </c>
      <c r="R3" t="s">
        <v>6</v>
      </c>
      <c r="S3" s="39" t="s">
        <v>153</v>
      </c>
      <c r="T3" s="3" t="s">
        <v>1</v>
      </c>
    </row>
    <row r="4" spans="1:20">
      <c r="B4">
        <v>2026</v>
      </c>
      <c r="C4" s="3" t="s">
        <v>70</v>
      </c>
      <c r="D4" s="3"/>
      <c r="E4" s="62" t="s">
        <v>653</v>
      </c>
      <c r="F4" s="3"/>
      <c r="G4" t="s">
        <v>584</v>
      </c>
      <c r="H4" s="3" t="s">
        <v>820</v>
      </c>
      <c r="I4" s="3" t="s">
        <v>132</v>
      </c>
      <c r="J4" s="3" t="s">
        <v>78</v>
      </c>
      <c r="K4" s="3"/>
      <c r="L4" s="64" t="s">
        <v>791</v>
      </c>
      <c r="M4" s="3" t="s">
        <v>249</v>
      </c>
      <c r="N4" s="3"/>
      <c r="O4" s="3"/>
      <c r="P4" s="3"/>
      <c r="Q4" t="s">
        <v>800</v>
      </c>
      <c r="R4" t="s">
        <v>7</v>
      </c>
      <c r="S4" s="3" t="s">
        <v>822</v>
      </c>
    </row>
    <row r="5" spans="1:20">
      <c r="B5">
        <v>2027</v>
      </c>
      <c r="C5" s="3" t="s">
        <v>68</v>
      </c>
      <c r="D5" s="3"/>
      <c r="E5" s="62" t="s">
        <v>654</v>
      </c>
      <c r="F5" s="3"/>
      <c r="G5" s="3" t="s">
        <v>73</v>
      </c>
      <c r="H5" s="3" t="s">
        <v>580</v>
      </c>
      <c r="I5" s="46" t="s">
        <v>585</v>
      </c>
      <c r="K5" s="3"/>
      <c r="L5" s="64" t="s">
        <v>792</v>
      </c>
      <c r="M5" s="3" t="s">
        <v>250</v>
      </c>
      <c r="N5" s="3"/>
      <c r="O5" s="3"/>
      <c r="P5" s="3"/>
      <c r="Q5" t="s">
        <v>801</v>
      </c>
      <c r="R5" t="s">
        <v>8</v>
      </c>
      <c r="S5" s="3" t="s">
        <v>155</v>
      </c>
    </row>
    <row r="6" spans="1:20">
      <c r="C6" s="3" t="s">
        <v>67</v>
      </c>
      <c r="E6" s="62" t="s">
        <v>655</v>
      </c>
      <c r="G6" s="3" t="s">
        <v>74</v>
      </c>
      <c r="H6" s="3" t="s">
        <v>581</v>
      </c>
      <c r="L6" s="64" t="s">
        <v>793</v>
      </c>
      <c r="Q6" t="s">
        <v>802</v>
      </c>
      <c r="R6" s="1" t="s">
        <v>9</v>
      </c>
      <c r="S6" s="3" t="s">
        <v>154</v>
      </c>
    </row>
    <row r="7" spans="1:20">
      <c r="C7" s="61" t="s">
        <v>650</v>
      </c>
      <c r="G7" s="3" t="s">
        <v>75</v>
      </c>
      <c r="H7" s="3" t="s">
        <v>58</v>
      </c>
      <c r="L7" s="64" t="s">
        <v>794</v>
      </c>
      <c r="Q7" t="s">
        <v>803</v>
      </c>
      <c r="R7" t="s">
        <v>10</v>
      </c>
    </row>
    <row r="8" spans="1:20">
      <c r="G8" s="3" t="s">
        <v>76</v>
      </c>
      <c r="H8" s="3" t="s">
        <v>582</v>
      </c>
      <c r="L8" s="64" t="s">
        <v>795</v>
      </c>
      <c r="Q8" t="s">
        <v>804</v>
      </c>
      <c r="R8" t="s">
        <v>11</v>
      </c>
    </row>
    <row r="9" spans="1:20">
      <c r="G9" s="3"/>
      <c r="H9" s="3" t="s">
        <v>583</v>
      </c>
      <c r="L9" s="64" t="s">
        <v>717</v>
      </c>
      <c r="Q9" t="s">
        <v>805</v>
      </c>
      <c r="R9" t="s">
        <v>12</v>
      </c>
    </row>
    <row r="10" spans="1:20">
      <c r="Q10" t="s">
        <v>806</v>
      </c>
      <c r="R10" t="s">
        <v>13</v>
      </c>
    </row>
    <row r="11" spans="1:20">
      <c r="Q11" t="s">
        <v>807</v>
      </c>
      <c r="R11" t="s">
        <v>14</v>
      </c>
    </row>
    <row r="12" spans="1:20">
      <c r="Q12" t="s">
        <v>808</v>
      </c>
      <c r="R12" t="s">
        <v>15</v>
      </c>
    </row>
    <row r="13" spans="1:20">
      <c r="Q13" t="s">
        <v>809</v>
      </c>
      <c r="R13" s="2" t="s">
        <v>16</v>
      </c>
    </row>
    <row r="14" spans="1:20">
      <c r="Q14" t="s">
        <v>810</v>
      </c>
      <c r="R14" s="2" t="s">
        <v>17</v>
      </c>
    </row>
    <row r="15" spans="1:20">
      <c r="R15" t="s">
        <v>252</v>
      </c>
    </row>
    <row r="16" spans="1:20">
      <c r="R16" s="3" t="s">
        <v>656</v>
      </c>
    </row>
    <row r="17" spans="18:18">
      <c r="R17" s="3"/>
    </row>
  </sheetData>
  <autoFilter ref="B1:S1" xr:uid="{CEB295A8-E453-403A-A9BA-9F06E2BA3E15}"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Commitment</vt:lpstr>
      <vt:lpstr>Item</vt:lpstr>
      <vt:lpstr>CCD</vt:lpstr>
      <vt:lpstr>ValueSelection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张莉</cp:lastModifiedBy>
  <dcterms:created xsi:type="dcterms:W3CDTF">2025-03-10T18:28:45Z</dcterms:created>
  <dcterms:modified xsi:type="dcterms:W3CDTF">2026-05-08T02:43:44Z</dcterms:modified>
</cp:coreProperties>
</file>