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5" i="1" l="1"/>
  <c r="AW5" i="1" s="1"/>
  <c r="AB5" i="1"/>
  <c r="AC5" i="1" s="1"/>
  <c r="AE5" i="1" s="1"/>
  <c r="AX4" i="1"/>
  <c r="AW4" i="1" s="1"/>
  <c r="AB4" i="1"/>
  <c r="AC4" i="1" s="1"/>
  <c r="AE4" i="1" s="1"/>
  <c r="AX3" i="1"/>
  <c r="AW3" i="1" s="1"/>
  <c r="AB3" i="1"/>
  <c r="AC3" i="1" s="1"/>
  <c r="AE3" i="1" s="1"/>
  <c r="Q3" i="1"/>
  <c r="S3" i="1" s="1"/>
  <c r="AH3" i="1" s="1"/>
  <c r="AX2" i="1"/>
  <c r="AW2" i="1" s="1"/>
  <c r="AB2" i="1"/>
  <c r="AC2" i="1" s="1"/>
  <c r="AE2" i="1" s="1"/>
  <c r="Q2" i="1"/>
  <c r="S2" i="1" s="1"/>
  <c r="AH2" i="1" s="1"/>
  <c r="Q4" i="1" l="1"/>
  <c r="S4" i="1" s="1"/>
  <c r="AH4" i="1" s="1"/>
  <c r="AK4" i="1"/>
  <c r="AS4" i="1"/>
  <c r="AK5" i="1"/>
  <c r="AM5" i="1"/>
  <c r="AS5" i="1"/>
  <c r="AI3" i="1"/>
  <c r="AI4" i="1"/>
  <c r="Q5" i="1"/>
  <c r="S5" i="1" s="1"/>
  <c r="AH5" i="1" s="1"/>
  <c r="AI2" i="1"/>
  <c r="AM2" i="1"/>
  <c r="AK2" i="1"/>
  <c r="AS2" i="1"/>
  <c r="AO2" i="1"/>
  <c r="AM3" i="1"/>
  <c r="AK3" i="1"/>
  <c r="AS3" i="1"/>
  <c r="AO3" i="1"/>
  <c r="AI5" i="1"/>
  <c r="AM4" i="1"/>
  <c r="AO4" i="1"/>
  <c r="AO5" i="1"/>
  <c r="AT5" i="1" l="1"/>
  <c r="AT2" i="1"/>
  <c r="AU2" i="1" s="1"/>
  <c r="AV2" i="1" s="1"/>
  <c r="AT4" i="1"/>
  <c r="AU4" i="1" s="1"/>
  <c r="AV4" i="1" s="1"/>
  <c r="AU5" i="1"/>
  <c r="AV5" i="1" s="1"/>
  <c r="AT3" i="1"/>
  <c r="AU3" i="1" s="1"/>
  <c r="AV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<sst xmlns="http://schemas.openxmlformats.org/spreadsheetml/2006/main" count="105" uniqueCount="87">
  <si>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</si>
  <si>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</si>
  <si>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</si>
  <si>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</si>
  <si>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</si>
  <si>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</si>
  <si>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</si>
  <si>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</si>
  <si>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</si>
  <si>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</si>
  <si>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</si>
  <si>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</si>
  <si>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</si>
  <si>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</si>
  <si>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</si>
  <si>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</si>
  <si>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</si>
  <si>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</si>
  <si>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</si>
  <si>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</si>
  <si>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</si>
  <si>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</si>
  <si>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</si>
  <si>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</si>
  <si>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</si>
  <si>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</si>
  <si>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</si>
  <si>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</si>
  <si>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</si>
  <si>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</si>
  <si>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</si>
  <si>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</si>
  <si>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</si>
  <si>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</si>
  <si>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</si>
  <si>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</si>
  <si>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</si>
  <si>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</si>
  <si>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</si>
  <si>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</si>
  <si>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</si>
  <si>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</si>
  <si>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</si>
  <si>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</si>
  <si>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</si>
  <si>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</si>
  <si>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</si>
  <si>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</si>
  <si>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</si>
  <si>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</si>
  <si>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</si>
  <si>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</si>
  <si>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</si>
  <si>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</si>
  <si>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</si>
  <si>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Sally</t>
  </si>
  <si>
    <t xml:space="preserve">100% polyester and poly filling </t>
    <phoneticPr fontId="5" type="noConversion"/>
  </si>
  <si>
    <t>Set</t>
  </si>
  <si>
    <t>Compressed/Knocked Down</t>
  </si>
  <si>
    <t>9404.40.9022</t>
    <phoneticPr fontId="5" type="noConversion"/>
  </si>
  <si>
    <t xml:space="preserve">100% polyester and poly filling </t>
    <phoneticPr fontId="5" type="noConversion"/>
  </si>
  <si>
    <t>9404.40.9022</t>
    <phoneticPr fontId="5" type="noConversion"/>
  </si>
  <si>
    <t>Asher</t>
  </si>
  <si>
    <t>9404.40.9022</t>
    <phoneticPr fontId="5" type="noConversion"/>
  </si>
  <si>
    <t>100% Polyester Printed Comforter Mini Set</t>
    <phoneticPr fontId="5" type="noConversion"/>
  </si>
  <si>
    <t>2pcs Comforter Set</t>
    <phoneticPr fontId="5" type="noConversion"/>
  </si>
  <si>
    <t>Comf/sham: 100% polyester 85gsm microfiber with multicolor print on face, solid reversible; filling: 200gsm poly fill.knife edge, cloud quilting.</t>
    <phoneticPr fontId="5" type="noConversion"/>
  </si>
  <si>
    <t>Twin/Twin XL
1 Comforter 66"Wx90"L
2 Sham 20"W x 26"L(2)</t>
    <phoneticPr fontId="5" type="noConversion"/>
  </si>
  <si>
    <t>Pink</t>
    <phoneticPr fontId="5" type="noConversion"/>
  </si>
  <si>
    <t>RH10-1123</t>
  </si>
  <si>
    <t>100% Polyester Printed Comforter Mini Set</t>
    <phoneticPr fontId="5" type="noConversion"/>
  </si>
  <si>
    <t>3pcs Comforter Set</t>
    <phoneticPr fontId="5" type="noConversion"/>
  </si>
  <si>
    <t>Comf/sham: 100% polyester 85gsm microfiber with multicolor print on face, solid reversible; filling: 200gsm poly fill.knife edge, cloud quilting.</t>
    <phoneticPr fontId="5" type="noConversion"/>
  </si>
  <si>
    <t>Full/Queen
1 Comforter 90"Wx90"L
2 Sham 20"W x 26"L(2)</t>
    <phoneticPr fontId="5" type="noConversion"/>
  </si>
  <si>
    <t>Pink</t>
    <phoneticPr fontId="5" type="noConversion"/>
  </si>
  <si>
    <t>RH10-1124</t>
  </si>
  <si>
    <t>100% Polyester Printed Comforter Mini Set</t>
    <phoneticPr fontId="5" type="noConversion"/>
  </si>
  <si>
    <t>Comf/sham: 100% polyester 85gsm microfiber with multicolor print on face, solid reversible; filling: 200gsm poly fill.knife edge, Small diamond quilting</t>
    <phoneticPr fontId="5" type="noConversion"/>
  </si>
  <si>
    <t>Twin/Twin XL
1 Comforter 66"Wx90"L
2 Sham 20"W x 26"L(2)</t>
    <phoneticPr fontId="5" type="noConversion"/>
  </si>
  <si>
    <t>Multi</t>
  </si>
  <si>
    <t>RH10-1125</t>
  </si>
  <si>
    <t>100% Polyester Printed Comforter Mini Set</t>
    <phoneticPr fontId="5" type="noConversion"/>
  </si>
  <si>
    <t>3pcs Comforter Set</t>
    <phoneticPr fontId="5" type="noConversion"/>
  </si>
  <si>
    <t xml:space="preserve">100% polyester and poly filling </t>
    <phoneticPr fontId="5" type="noConversion"/>
  </si>
  <si>
    <t>Full/Queen
1 Comforter 90"Wx90"L
2 Sham 20"W x 26"L(2)</t>
    <phoneticPr fontId="5" type="noConversion"/>
  </si>
  <si>
    <t>RH10-1126</t>
  </si>
  <si>
    <t>9404.40.9022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</si>
</sst>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176" fontId="3" fillId="0" borderId="0" xfId="1" applyFont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4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3" fillId="0" borderId="1" xfId="1" applyNumberFormat="1" applyFont="1" applyBorder="1" applyAlignment="1">
      <alignment horizontal="center" wrapText="1"/>
    </xf>
    <xf numFmtId="176" fontId="3" fillId="0" borderId="1" xfId="1" applyFont="1" applyBorder="1" applyAlignment="1">
      <alignment horizontal="center" wrapText="1"/>
    </xf>
    <xf numFmtId="176" fontId="3" fillId="4" borderId="1" xfId="1" applyFont="1" applyFill="1" applyBorder="1" applyAlignment="1">
      <alignment horizontal="center" wrapText="1"/>
    </xf>
    <xf numFmtId="176" fontId="6" fillId="4" borderId="1" xfId="1" applyFont="1" applyFill="1" applyBorder="1" applyAlignment="1">
      <alignment horizontal="center" wrapText="1"/>
    </xf>
    <xf numFmtId="176" fontId="6" fillId="5" borderId="1" xfId="1" applyFont="1" applyFill="1" applyBorder="1" applyAlignment="1">
      <alignment horizontal="center" wrapText="1"/>
    </xf>
    <xf numFmtId="176" fontId="3" fillId="5" borderId="1" xfId="1" applyFont="1" applyFill="1" applyBorder="1" applyAlignment="1">
      <alignment horizontal="center" wrapText="1"/>
    </xf>
    <xf numFmtId="176" fontId="3" fillId="2" borderId="1" xfId="1" applyFont="1" applyFill="1" applyBorder="1" applyAlignment="1">
      <alignment horizontal="center" wrapText="1"/>
    </xf>
    <xf numFmtId="2" fontId="3" fillId="2" borderId="1" xfId="1" applyNumberFormat="1" applyFont="1" applyFill="1" applyBorder="1" applyAlignment="1">
      <alignment horizontal="center" wrapText="1"/>
    </xf>
    <xf numFmtId="178" fontId="8" fillId="2" borderId="1" xfId="2" applyNumberFormat="1" applyFont="1" applyFill="1" applyBorder="1" applyAlignment="1">
      <alignment wrapText="1"/>
    </xf>
    <xf numFmtId="178" fontId="3" fillId="6" borderId="2" xfId="1" applyNumberFormat="1" applyFont="1" applyFill="1" applyBorder="1" applyAlignment="1">
      <alignment horizontal="center" wrapText="1"/>
    </xf>
    <xf numFmtId="2" fontId="9" fillId="2" borderId="1" xfId="1" applyNumberFormat="1" applyFont="1" applyFill="1" applyBorder="1" applyAlignment="1">
      <alignment horizontal="center" wrapText="1"/>
    </xf>
    <xf numFmtId="176" fontId="6" fillId="0" borderId="1" xfId="1" applyFont="1" applyBorder="1" applyAlignment="1">
      <alignment horizontal="center" wrapText="1"/>
    </xf>
    <xf numFmtId="179" fontId="3" fillId="0" borderId="1" xfId="1" applyNumberFormat="1" applyFont="1" applyBorder="1" applyAlignment="1">
      <alignment horizontal="center" wrapText="1"/>
    </xf>
    <xf numFmtId="2" fontId="3" fillId="0" borderId="1" xfId="1" applyNumberFormat="1" applyFont="1" applyBorder="1" applyAlignment="1">
      <alignment horizontal="center" wrapText="1"/>
    </xf>
    <xf numFmtId="1" fontId="3" fillId="0" borderId="1" xfId="1" applyNumberFormat="1" applyFont="1" applyBorder="1" applyAlignment="1">
      <alignment horizontal="center" wrapText="1"/>
    </xf>
    <xf numFmtId="180" fontId="8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81" fontId="3" fillId="0" borderId="1" xfId="1" applyNumberFormat="1" applyFont="1" applyBorder="1" applyAlignment="1">
      <alignment horizontal="center" wrapText="1"/>
    </xf>
    <xf numFmtId="178" fontId="8" fillId="0" borderId="1" xfId="2" applyNumberFormat="1" applyFont="1" applyBorder="1" applyAlignment="1">
      <alignment wrapText="1"/>
    </xf>
    <xf numFmtId="10" fontId="3" fillId="0" borderId="1" xfId="1" applyNumberFormat="1" applyFont="1" applyBorder="1" applyAlignment="1">
      <alignment horizontal="center" wrapText="1"/>
    </xf>
    <xf numFmtId="181" fontId="6" fillId="0" borderId="1" xfId="1" applyNumberFormat="1" applyFont="1" applyBorder="1" applyAlignment="1">
      <alignment horizontal="center" wrapText="1"/>
    </xf>
    <xf numFmtId="178" fontId="8" fillId="3" borderId="1" xfId="2" applyNumberFormat="1" applyFont="1" applyFill="1" applyBorder="1" applyAlignment="1">
      <alignment wrapText="1"/>
    </xf>
    <xf numFmtId="10" fontId="8" fillId="3" borderId="1" xfId="2" applyNumberFormat="1" applyFont="1" applyFill="1" applyBorder="1" applyAlignment="1">
      <alignment wrapText="1"/>
    </xf>
    <xf numFmtId="178" fontId="3" fillId="3" borderId="1" xfId="1" applyNumberFormat="1" applyFont="1" applyFill="1" applyBorder="1" applyAlignment="1">
      <alignment horizontal="center" wrapText="1"/>
    </xf>
    <xf numFmtId="10" fontId="3" fillId="3" borderId="1" xfId="1" applyNumberFormat="1" applyFont="1" applyFill="1" applyBorder="1" applyAlignment="1">
      <alignment horizontal="center" wrapText="1"/>
    </xf>
    <xf numFmtId="177" fontId="1" fillId="5" borderId="1" xfId="1" applyNumberFormat="1" applyFill="1" applyBorder="1" applyAlignment="1">
      <alignment horizontal="center" wrapText="1"/>
    </xf>
    <xf numFmtId="176" fontId="1" fillId="5" borderId="1" xfId="1" applyFill="1" applyBorder="1" applyAlignment="1">
      <alignment horizontal="center" wrapText="1"/>
    </xf>
    <xf numFmtId="176" fontId="1" fillId="5" borderId="1" xfId="1" applyFill="1" applyBorder="1"/>
    <xf numFmtId="176" fontId="1" fillId="5" borderId="1" xfId="1" applyFill="1" applyBorder="1" applyAlignment="1">
      <alignment wrapText="1"/>
    </xf>
    <xf numFmtId="176" fontId="7" fillId="5" borderId="1" xfId="0" applyFont="1" applyFill="1" applyBorder="1"/>
    <xf numFmtId="0" fontId="0" fillId="5" borderId="1" xfId="0" applyNumberFormat="1" applyFill="1" applyBorder="1" applyAlignment="1">
      <alignment wrapText="1"/>
    </xf>
    <xf numFmtId="2" fontId="1" fillId="5" borderId="1" xfId="1" applyNumberFormat="1" applyFill="1" applyBorder="1" applyAlignment="1">
      <alignment wrapText="1"/>
    </xf>
    <xf numFmtId="178" fontId="0" fillId="5" borderId="1" xfId="3" applyNumberFormat="1" applyFont="1" applyFill="1" applyBorder="1" applyAlignment="1">
      <alignment wrapText="1"/>
    </xf>
    <xf numFmtId="2" fontId="4" fillId="7" borderId="1" xfId="1" applyNumberFormat="1" applyFont="1" applyFill="1" applyBorder="1" applyAlignment="1">
      <alignment horizontal="center" wrapText="1"/>
    </xf>
    <xf numFmtId="179" fontId="1" fillId="5" borderId="1" xfId="1" applyNumberFormat="1" applyFill="1" applyBorder="1" applyAlignment="1">
      <alignment wrapText="1"/>
    </xf>
    <xf numFmtId="1" fontId="1" fillId="5" borderId="1" xfId="1" applyNumberFormat="1" applyFill="1" applyBorder="1" applyAlignment="1">
      <alignment wrapText="1"/>
    </xf>
    <xf numFmtId="180" fontId="1" fillId="5" borderId="1" xfId="1" applyNumberFormat="1" applyFill="1" applyBorder="1" applyAlignment="1">
      <alignment wrapText="1"/>
    </xf>
    <xf numFmtId="181" fontId="1" fillId="5" borderId="1" xfId="1" applyNumberFormat="1" applyFill="1" applyBorder="1" applyAlignment="1">
      <alignment wrapText="1"/>
    </xf>
    <xf numFmtId="178" fontId="1" fillId="5" borderId="1" xfId="1" applyNumberFormat="1" applyFill="1" applyBorder="1" applyAlignment="1">
      <alignment wrapText="1"/>
    </xf>
    <xf numFmtId="10" fontId="4" fillId="5" borderId="1" xfId="1" applyNumberFormat="1" applyFont="1" applyFill="1" applyBorder="1" applyAlignment="1">
      <alignment wrapText="1"/>
    </xf>
    <xf numFmtId="10" fontId="1" fillId="5" borderId="1" xfId="1" applyNumberFormat="1" applyFill="1" applyBorder="1" applyAlignment="1">
      <alignment wrapText="1"/>
    </xf>
    <xf numFmtId="178" fontId="10" fillId="5" borderId="1" xfId="1" applyNumberFormat="1" applyFont="1" applyFill="1" applyBorder="1" applyAlignment="1">
      <alignment wrapText="1"/>
    </xf>
    <xf numFmtId="10" fontId="10" fillId="5" borderId="1" xfId="4" applyNumberFormat="1" applyFont="1" applyFill="1" applyBorder="1" applyAlignment="1">
      <alignment wrapText="1"/>
    </xf>
    <xf numFmtId="176" fontId="1" fillId="5" borderId="0" xfId="1" applyFill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295834</xdr:colOff>
      <xdr:row>1</xdr:row>
      <xdr:rowOff>0</xdr:rowOff>
    </xdr:from>
    <xdr:to>
      <xdr:col>1</xdr:col>
      <xdr:colOff>2259103</xdr:colOff>
      <xdr:row>3</xdr:row>
      <xdr:rowOff>42670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98EC493C-0B12-6B82-FDCF-481321ABF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634" y="6552079"/>
          <a:ext cx="1963269" cy="1755489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179294</xdr:colOff>
      <xdr:row>3</xdr:row>
      <xdr:rowOff>95247</xdr:rowOff>
    </xdr:from>
    <xdr:to>
      <xdr:col>1</xdr:col>
      <xdr:colOff>2285999</xdr:colOff>
      <xdr:row>4</xdr:row>
      <xdr:rowOff>1024305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A10851C5-6DF8-1CE0-56CB-6B6267E52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094" y="8591547"/>
          <a:ext cx="2106705" cy="20625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Sally%20and%20Asher%20Commitment%2011072025%20updated052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the original"/>
      <sheetName val="Ekin-05222026 updated"/>
    </sheetNames>
    <sheetDataSet>
      <sheetData sheetId="0"/>
      <sheetData sheetId="1"/>
      <sheetData sheetId="2"/>
      <sheetData sheetId="3"/>
      <sheetData sheetId="4"/>
      <sheetData sheetId="5">
        <row r="2">
          <cell r="J2">
            <v>47.89</v>
          </cell>
        </row>
        <row r="3">
          <cell r="J3">
            <v>61.51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"/>
  <sheetViews>
    <sheetView tabSelected="1" topLeftCell="F1" zoomScale="85" zoomScaleNormal="85" workbookViewId="0">
      <selection activeCell="L16" sqref="L16"/>
    </sheetView>
  </sheetViews>
  <sheetFormatPr defaultColWidth="9.28515625" defaultRowHeight="15" x14ac:dyDescent="0.25"/>
  <cols>
    <col min="1" max="1" width="10.28515625" style="1" customWidth="1"/>
    <col min="2" max="2" width="36.42578125" style="2" customWidth="1"/>
    <col min="3" max="3" width="24.28515625" style="3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4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5" customWidth="1"/>
    <col min="19" max="19" width="12" style="6" customWidth="1"/>
    <col min="20" max="20" width="11.28515625" style="6" customWidth="1"/>
    <col min="21" max="21" width="11.140625" style="7" customWidth="1"/>
    <col min="22" max="22" width="15.85546875" style="2" customWidth="1"/>
    <col min="23" max="23" width="11" style="8" customWidth="1"/>
    <col min="24" max="24" width="13.140625" style="8" customWidth="1"/>
    <col min="25" max="25" width="11.28515625" style="8" customWidth="1"/>
    <col min="26" max="26" width="12.7109375" style="5" customWidth="1"/>
    <col min="27" max="27" width="9.28515625" style="9" customWidth="1"/>
    <col min="28" max="28" width="13" style="10" customWidth="1"/>
    <col min="29" max="29" width="14.140625" style="9" customWidth="1"/>
    <col min="30" max="30" width="13.85546875" style="11" customWidth="1"/>
    <col min="31" max="31" width="13.7109375" style="6" customWidth="1"/>
    <col min="32" max="32" width="14.85546875" style="2" customWidth="1"/>
    <col min="33" max="33" width="8.42578125" style="12" customWidth="1"/>
    <col min="34" max="34" width="12.42578125" style="6" customWidth="1"/>
    <col min="35" max="35" width="8.85546875" style="6" customWidth="1"/>
    <col min="36" max="36" width="7.85546875" style="12" customWidth="1"/>
    <col min="37" max="37" width="5.85546875" style="6" customWidth="1"/>
    <col min="38" max="38" width="12.7109375" style="12" customWidth="1"/>
    <col min="39" max="39" width="12" style="6" customWidth="1"/>
    <col min="40" max="40" width="11.7109375" style="12" customWidth="1"/>
    <col min="41" max="41" width="10.85546875" style="6" customWidth="1"/>
    <col min="42" max="42" width="10.7109375" style="6" customWidth="1"/>
    <col min="43" max="43" width="9.7109375" style="11" customWidth="1"/>
    <col min="44" max="44" width="9.7109375" style="12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2" customWidth="1"/>
    <col min="49" max="49" width="11.28515625" style="6" customWidth="1"/>
    <col min="50" max="50" width="11.7109375" style="6" customWidth="1"/>
    <col min="51" max="51" width="12.7109375" style="6" customWidth="1"/>
    <col min="52" max="52" width="12.140625" style="12" customWidth="1"/>
    <col min="53" max="53" width="12.28515625" style="9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3" t="s">
        <v>0</v>
      </c>
      <c r="B1" s="14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5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5" t="s">
        <v>13</v>
      </c>
      <c r="O1" s="15" t="s">
        <v>14</v>
      </c>
      <c r="P1" s="18" t="s">
        <v>15</v>
      </c>
      <c r="Q1" s="19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5" t="s">
        <v>23</v>
      </c>
      <c r="Y1" s="25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31" t="s">
        <v>30</v>
      </c>
      <c r="AF1" s="14" t="s">
        <v>31</v>
      </c>
      <c r="AG1" s="32" t="s">
        <v>32</v>
      </c>
      <c r="AH1" s="31" t="s">
        <v>33</v>
      </c>
      <c r="AI1" s="31" t="s">
        <v>34</v>
      </c>
      <c r="AJ1" s="32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1" t="s">
        <v>41</v>
      </c>
      <c r="AQ1" s="33" t="s">
        <v>42</v>
      </c>
      <c r="AR1" s="32" t="s">
        <v>43</v>
      </c>
      <c r="AS1" s="31" t="s">
        <v>44</v>
      </c>
      <c r="AT1" s="31" t="s">
        <v>45</v>
      </c>
      <c r="AU1" s="34" t="s">
        <v>46</v>
      </c>
      <c r="AV1" s="35" t="s">
        <v>47</v>
      </c>
      <c r="AW1" s="34" t="s">
        <v>48</v>
      </c>
      <c r="AX1" s="34" t="s">
        <v>49</v>
      </c>
      <c r="AY1" s="36" t="s">
        <v>50</v>
      </c>
      <c r="AZ1" s="37" t="s">
        <v>51</v>
      </c>
      <c r="BA1" s="27" t="s">
        <v>52</v>
      </c>
    </row>
    <row r="2" spans="1:53" s="56" customFormat="1" ht="67.900000000000006" customHeight="1" x14ac:dyDescent="0.25">
      <c r="A2" s="38">
        <v>1</v>
      </c>
      <c r="B2" s="39"/>
      <c r="C2" s="40"/>
      <c r="D2" s="41" t="s">
        <v>53</v>
      </c>
      <c r="E2" s="41"/>
      <c r="F2" s="41" t="s">
        <v>54</v>
      </c>
      <c r="G2" s="18" t="s">
        <v>55</v>
      </c>
      <c r="H2" s="41" t="s">
        <v>64</v>
      </c>
      <c r="I2" s="41" t="s">
        <v>65</v>
      </c>
      <c r="J2" s="41" t="s">
        <v>66</v>
      </c>
      <c r="K2" s="41" t="s">
        <v>60</v>
      </c>
      <c r="L2" s="41" t="s">
        <v>67</v>
      </c>
      <c r="M2" s="41" t="s">
        <v>68</v>
      </c>
      <c r="N2" s="42" t="s">
        <v>69</v>
      </c>
      <c r="O2" s="43"/>
      <c r="P2" s="41" t="s">
        <v>57</v>
      </c>
      <c r="Q2" s="41">
        <f>'[1]Ekin-05222026 updated'!J2</f>
        <v>47.89</v>
      </c>
      <c r="R2" s="44">
        <v>7.6</v>
      </c>
      <c r="S2" s="45">
        <f>Q2/R2</f>
        <v>6.3013157894736844</v>
      </c>
      <c r="T2" s="45">
        <v>6.3</v>
      </c>
      <c r="U2" s="46"/>
      <c r="V2" s="41" t="s">
        <v>58</v>
      </c>
      <c r="W2" s="47">
        <v>42</v>
      </c>
      <c r="X2" s="47">
        <v>32</v>
      </c>
      <c r="Y2" s="47">
        <v>35</v>
      </c>
      <c r="Z2" s="44"/>
      <c r="AA2" s="48">
        <v>3</v>
      </c>
      <c r="AB2" s="49">
        <f>IF(W2="","",W2*X2*Y2/1000000)</f>
        <v>4.7039999999999998E-2</v>
      </c>
      <c r="AC2" s="48">
        <f>IF(AA2="","",65/AB2*AA2)</f>
        <v>4145.408163265306</v>
      </c>
      <c r="AD2" s="50">
        <v>4000</v>
      </c>
      <c r="AE2" s="51">
        <f>IF(ISERROR(AD2/AC2),"",AD2/AC2)</f>
        <v>0.96492307692307699</v>
      </c>
      <c r="AF2" s="41" t="s">
        <v>61</v>
      </c>
      <c r="AG2" s="52">
        <v>0.22800000000000001</v>
      </c>
      <c r="AH2" s="51">
        <f>IF(ISERROR(S2*AG2),"",S2*AG2)</f>
        <v>1.4367000000000001</v>
      </c>
      <c r="AI2" s="51">
        <f>IF(ISERROR(T2+AE2+AH2),"",T2+AE2+AH2)</f>
        <v>8.7016230769230773</v>
      </c>
      <c r="AJ2" s="53">
        <v>0</v>
      </c>
      <c r="AK2" s="51">
        <f>IF(ISERROR(AW2*AJ2),"",AW2*AJ2)</f>
        <v>0</v>
      </c>
      <c r="AL2" s="53">
        <v>0</v>
      </c>
      <c r="AM2" s="51">
        <f>IF(ISERROR(AW2*AL2),"",AW2*AL2)</f>
        <v>0</v>
      </c>
      <c r="AN2" s="53">
        <v>0</v>
      </c>
      <c r="AO2" s="51">
        <f>IF(ISERROR(AW2*AN2),"",AW2*AN2)</f>
        <v>0</v>
      </c>
      <c r="AP2" s="51">
        <v>0</v>
      </c>
      <c r="AQ2" s="50">
        <v>0</v>
      </c>
      <c r="AR2" s="53">
        <v>0</v>
      </c>
      <c r="AS2" s="51">
        <f>IF(ISERROR(AW2*AR2),"",AW2*AR2)</f>
        <v>0</v>
      </c>
      <c r="AT2" s="51">
        <f>IF(ISERROR(AK2+AM2+AO2+AP2+AS2),"",AK2+AM2+AO2+AP2+AS2)</f>
        <v>0</v>
      </c>
      <c r="AU2" s="54">
        <f>IF(ISERROR(AI2+AT2),"",AI2+AT2)</f>
        <v>8.7016230769230773</v>
      </c>
      <c r="AV2" s="55">
        <f>IF(ISERROR((AW2-AU2)/AW2),"",(AW2-AU2)/AW2)</f>
        <v>0.59378885269448789</v>
      </c>
      <c r="AW2" s="54">
        <f>IF(AX2="","",AX2/1.05)</f>
        <v>21.421428571428571</v>
      </c>
      <c r="AX2" s="51">
        <f t="shared" ref="AX2:AX3" si="0">IF(ISERROR(AY2*(1-AZ2)),"",AY2*(1-AZ2))</f>
        <v>22.4925</v>
      </c>
      <c r="AY2" s="51">
        <v>29.99</v>
      </c>
      <c r="AZ2" s="53">
        <v>0.25</v>
      </c>
      <c r="BA2" s="48">
        <v>345</v>
      </c>
    </row>
    <row r="3" spans="1:53" s="56" customFormat="1" ht="67.900000000000006" customHeight="1" x14ac:dyDescent="0.25">
      <c r="A3" s="38">
        <v>2</v>
      </c>
      <c r="B3" s="39"/>
      <c r="C3" s="40"/>
      <c r="D3" s="41" t="s">
        <v>53</v>
      </c>
      <c r="E3" s="41"/>
      <c r="F3" s="41" t="s">
        <v>54</v>
      </c>
      <c r="G3" s="18" t="s">
        <v>55</v>
      </c>
      <c r="H3" s="41" t="s">
        <v>70</v>
      </c>
      <c r="I3" s="41" t="s">
        <v>71</v>
      </c>
      <c r="J3" s="41" t="s">
        <v>72</v>
      </c>
      <c r="K3" s="41" t="s">
        <v>60</v>
      </c>
      <c r="L3" s="41" t="s">
        <v>73</v>
      </c>
      <c r="M3" s="41" t="s">
        <v>74</v>
      </c>
      <c r="N3" s="42" t="s">
        <v>75</v>
      </c>
      <c r="O3" s="43"/>
      <c r="P3" s="41" t="s">
        <v>57</v>
      </c>
      <c r="Q3" s="41">
        <f>'[1]Ekin-05222026 updated'!J3</f>
        <v>61.51</v>
      </c>
      <c r="R3" s="44">
        <v>7.6</v>
      </c>
      <c r="S3" s="45">
        <f t="shared" ref="S3" si="1">Q3/R3</f>
        <v>8.0934210526315784</v>
      </c>
      <c r="T3" s="45">
        <v>8.09</v>
      </c>
      <c r="U3" s="46"/>
      <c r="V3" s="41" t="s">
        <v>58</v>
      </c>
      <c r="W3" s="47">
        <v>42</v>
      </c>
      <c r="X3" s="47">
        <v>32</v>
      </c>
      <c r="Y3" s="47">
        <v>41</v>
      </c>
      <c r="Z3" s="44"/>
      <c r="AA3" s="48">
        <v>3</v>
      </c>
      <c r="AB3" s="49">
        <f t="shared" ref="AB3" si="2">IF(W3="","",W3*X3*Y3/1000000)</f>
        <v>5.5104E-2</v>
      </c>
      <c r="AC3" s="48">
        <f t="shared" ref="AC3" si="3">IF(AA3="","",65/AB3*AA3)</f>
        <v>3538.7630662020911</v>
      </c>
      <c r="AD3" s="50">
        <v>4000</v>
      </c>
      <c r="AE3" s="51">
        <f t="shared" ref="AE3" si="4">IF(ISERROR(AD3/AC3),"",AD3/AC3)</f>
        <v>1.1303384615384613</v>
      </c>
      <c r="AF3" s="41" t="s">
        <v>63</v>
      </c>
      <c r="AG3" s="52">
        <v>0.22800000000000001</v>
      </c>
      <c r="AH3" s="51">
        <f>IF(ISERROR(S3*AG3),"",S3*AG3)</f>
        <v>1.8452999999999999</v>
      </c>
      <c r="AI3" s="51">
        <f>IF(ISERROR(T3+AE3+AH3),"",T3+AE3+AH3)</f>
        <v>11.065638461538461</v>
      </c>
      <c r="AJ3" s="53">
        <v>0</v>
      </c>
      <c r="AK3" s="51">
        <f>IF(ISERROR(AW3*AJ3),"",AW3*AJ3)</f>
        <v>0</v>
      </c>
      <c r="AL3" s="53">
        <v>0</v>
      </c>
      <c r="AM3" s="51">
        <f>IF(ISERROR(AW3*AL3),"",AW3*AL3)</f>
        <v>0</v>
      </c>
      <c r="AN3" s="53">
        <v>0</v>
      </c>
      <c r="AO3" s="51">
        <f>IF(ISERROR(AW3*AN3),"",AW3*AN3)</f>
        <v>0</v>
      </c>
      <c r="AP3" s="51">
        <v>0</v>
      </c>
      <c r="AQ3" s="50">
        <v>0</v>
      </c>
      <c r="AR3" s="53">
        <v>0</v>
      </c>
      <c r="AS3" s="51">
        <f>IF(ISERROR(AW3*AR3),"",AW3*AR3)</f>
        <v>0</v>
      </c>
      <c r="AT3" s="51">
        <f>IF(ISERROR(AK3+AM3+AO3+AP3+AS3),"",AK3+AM3+AO3+AP3+AS3)</f>
        <v>0</v>
      </c>
      <c r="AU3" s="54">
        <f>IF(ISERROR(AI3+AT3),"",AI3+AT3)</f>
        <v>11.065638461538461</v>
      </c>
      <c r="AV3" s="55">
        <f>IF(ISERROR((AW3-AU3)/AW3),"",(AW3-AU3)/AW3)</f>
        <v>0.61260580529747832</v>
      </c>
      <c r="AW3" s="54">
        <f>IF(AX3="","",AX3/1.05)</f>
        <v>28.564285714285713</v>
      </c>
      <c r="AX3" s="51">
        <f t="shared" si="0"/>
        <v>29.9925</v>
      </c>
      <c r="AY3" s="51">
        <v>39.99</v>
      </c>
      <c r="AZ3" s="53">
        <v>0.25</v>
      </c>
      <c r="BA3" s="48">
        <v>468</v>
      </c>
    </row>
    <row r="4" spans="1:53" s="56" customFormat="1" ht="89.45" customHeight="1" x14ac:dyDescent="0.25">
      <c r="A4" s="38">
        <v>1</v>
      </c>
      <c r="B4" s="39"/>
      <c r="C4" s="40"/>
      <c r="D4" s="41" t="s">
        <v>53</v>
      </c>
      <c r="E4" s="41"/>
      <c r="F4" s="41" t="s">
        <v>54</v>
      </c>
      <c r="G4" s="18" t="s">
        <v>62</v>
      </c>
      <c r="H4" s="41" t="s">
        <v>76</v>
      </c>
      <c r="I4" s="41" t="s">
        <v>65</v>
      </c>
      <c r="J4" s="41" t="s">
        <v>77</v>
      </c>
      <c r="K4" s="41" t="s">
        <v>56</v>
      </c>
      <c r="L4" s="41" t="s">
        <v>78</v>
      </c>
      <c r="M4" s="41" t="s">
        <v>79</v>
      </c>
      <c r="N4" s="42" t="s">
        <v>80</v>
      </c>
      <c r="O4" s="43"/>
      <c r="P4" s="41" t="s">
        <v>57</v>
      </c>
      <c r="Q4" s="41">
        <f>Q2</f>
        <v>47.89</v>
      </c>
      <c r="R4" s="44">
        <v>7.6</v>
      </c>
      <c r="S4" s="45">
        <f>Q4/R4</f>
        <v>6.3013157894736844</v>
      </c>
      <c r="T4" s="45">
        <v>6.3</v>
      </c>
      <c r="U4" s="46"/>
      <c r="V4" s="41" t="s">
        <v>58</v>
      </c>
      <c r="W4" s="47">
        <v>42</v>
      </c>
      <c r="X4" s="47">
        <v>32</v>
      </c>
      <c r="Y4" s="47">
        <v>35</v>
      </c>
      <c r="Z4" s="44"/>
      <c r="AA4" s="48">
        <v>3</v>
      </c>
      <c r="AB4" s="49">
        <f>IF(W4="","",W4*X4*Y4/1000000)</f>
        <v>4.7039999999999998E-2</v>
      </c>
      <c r="AC4" s="48">
        <f>IF(AA4="","",65/AB4*AA4)</f>
        <v>4145.408163265306</v>
      </c>
      <c r="AD4" s="50">
        <v>4000</v>
      </c>
      <c r="AE4" s="51">
        <f>IF(ISERROR(AD4/AC4),"",AD4/AC4)</f>
        <v>0.96492307692307699</v>
      </c>
      <c r="AF4" s="41" t="s">
        <v>59</v>
      </c>
      <c r="AG4" s="52">
        <v>0.22800000000000001</v>
      </c>
      <c r="AH4" s="51">
        <f>IF(ISERROR(S4*AG4),"",S4*AG4)</f>
        <v>1.4367000000000001</v>
      </c>
      <c r="AI4" s="51">
        <f>IF(ISERROR(T4+AE4+AH4),"",T4+AE4+AH4)</f>
        <v>8.7016230769230773</v>
      </c>
      <c r="AJ4" s="53">
        <v>0</v>
      </c>
      <c r="AK4" s="51">
        <f>IF(ISERROR(AW4*AJ4),"",AW4*AJ4)</f>
        <v>0</v>
      </c>
      <c r="AL4" s="53">
        <v>0</v>
      </c>
      <c r="AM4" s="51">
        <f>IF(ISERROR(AW4*AL4),"",AW4*AL4)</f>
        <v>0</v>
      </c>
      <c r="AN4" s="53">
        <v>0</v>
      </c>
      <c r="AO4" s="51">
        <f>IF(ISERROR(AW4*AN4),"",AW4*AN4)</f>
        <v>0</v>
      </c>
      <c r="AP4" s="51">
        <v>0</v>
      </c>
      <c r="AQ4" s="50">
        <v>0</v>
      </c>
      <c r="AR4" s="53">
        <v>0</v>
      </c>
      <c r="AS4" s="51">
        <f>IF(ISERROR(AW4*AR4),"",AW4*AR4)</f>
        <v>0</v>
      </c>
      <c r="AT4" s="51">
        <f>IF(ISERROR(AK4+AM4+AO4+AP4+AS4),"",AK4+AM4+AO4+AP4+AS4)</f>
        <v>0</v>
      </c>
      <c r="AU4" s="54">
        <f>IF(ISERROR(AI4+AT4),"",AI4+AT4)</f>
        <v>8.7016230769230773</v>
      </c>
      <c r="AV4" s="55">
        <f>IF(ISERROR((AW4-AU4)/AW4),"",(AW4-AU4)/AW4)</f>
        <v>0.59378885269448789</v>
      </c>
      <c r="AW4" s="54">
        <f>IF(AX4="","",AX4/1.05)</f>
        <v>21.421428571428571</v>
      </c>
      <c r="AX4" s="51">
        <f t="shared" ref="AX4:AX5" si="5">IF(ISERROR(AY4*(1-AZ4)),"",AY4*(1-AZ4))</f>
        <v>22.4925</v>
      </c>
      <c r="AY4" s="51">
        <v>29.99</v>
      </c>
      <c r="AZ4" s="53">
        <v>0.25</v>
      </c>
      <c r="BA4" s="48">
        <v>315</v>
      </c>
    </row>
    <row r="5" spans="1:53" s="56" customFormat="1" ht="89.45" customHeight="1" x14ac:dyDescent="0.25">
      <c r="A5" s="38">
        <v>2</v>
      </c>
      <c r="B5" s="39"/>
      <c r="C5" s="40"/>
      <c r="D5" s="41" t="s">
        <v>53</v>
      </c>
      <c r="E5" s="41"/>
      <c r="F5" s="41" t="s">
        <v>54</v>
      </c>
      <c r="G5" s="18" t="s">
        <v>62</v>
      </c>
      <c r="H5" s="41" t="s">
        <v>81</v>
      </c>
      <c r="I5" s="41" t="s">
        <v>82</v>
      </c>
      <c r="J5" s="41" t="s">
        <v>77</v>
      </c>
      <c r="K5" s="41" t="s">
        <v>83</v>
      </c>
      <c r="L5" s="41" t="s">
        <v>84</v>
      </c>
      <c r="M5" s="41" t="s">
        <v>79</v>
      </c>
      <c r="N5" s="42" t="s">
        <v>85</v>
      </c>
      <c r="O5" s="43"/>
      <c r="P5" s="41" t="s">
        <v>57</v>
      </c>
      <c r="Q5" s="41">
        <f>Q3</f>
        <v>61.51</v>
      </c>
      <c r="R5" s="44">
        <v>7.6</v>
      </c>
      <c r="S5" s="45">
        <f t="shared" ref="S5" si="6">Q5/R5</f>
        <v>8.0934210526315784</v>
      </c>
      <c r="T5" s="45">
        <v>8.09</v>
      </c>
      <c r="U5" s="46"/>
      <c r="V5" s="41" t="s">
        <v>58</v>
      </c>
      <c r="W5" s="47">
        <v>42</v>
      </c>
      <c r="X5" s="47">
        <v>32</v>
      </c>
      <c r="Y5" s="47">
        <v>41</v>
      </c>
      <c r="Z5" s="44"/>
      <c r="AA5" s="48">
        <v>3</v>
      </c>
      <c r="AB5" s="49">
        <f t="shared" ref="AB5" si="7">IF(W5="","",W5*X5*Y5/1000000)</f>
        <v>5.5104E-2</v>
      </c>
      <c r="AC5" s="48">
        <f t="shared" ref="AC5" si="8">IF(AA5="","",65/AB5*AA5)</f>
        <v>3538.7630662020911</v>
      </c>
      <c r="AD5" s="50">
        <v>4000</v>
      </c>
      <c r="AE5" s="51">
        <f t="shared" ref="AE5" si="9">IF(ISERROR(AD5/AC5),"",AD5/AC5)</f>
        <v>1.1303384615384613</v>
      </c>
      <c r="AF5" s="41" t="s">
        <v>86</v>
      </c>
      <c r="AG5" s="52">
        <v>0.22800000000000001</v>
      </c>
      <c r="AH5" s="51">
        <f>IF(ISERROR(S5*AG5),"",S5*AG5)</f>
        <v>1.8452999999999999</v>
      </c>
      <c r="AI5" s="51">
        <f>IF(ISERROR(T5+AE5+AH5),"",T5+AE5+AH5)</f>
        <v>11.065638461538461</v>
      </c>
      <c r="AJ5" s="53">
        <v>0</v>
      </c>
      <c r="AK5" s="51">
        <f>IF(ISERROR(AW5*AJ5),"",AW5*AJ5)</f>
        <v>0</v>
      </c>
      <c r="AL5" s="53">
        <v>0</v>
      </c>
      <c r="AM5" s="51">
        <f>IF(ISERROR(AW5*AL5),"",AW5*AL5)</f>
        <v>0</v>
      </c>
      <c r="AN5" s="53">
        <v>0</v>
      </c>
      <c r="AO5" s="51">
        <f>IF(ISERROR(AW5*AN5),"",AW5*AN5)</f>
        <v>0</v>
      </c>
      <c r="AP5" s="51">
        <v>0</v>
      </c>
      <c r="AQ5" s="50">
        <v>0</v>
      </c>
      <c r="AR5" s="53">
        <v>0</v>
      </c>
      <c r="AS5" s="51">
        <f>IF(ISERROR(AW5*AR5),"",AW5*AR5)</f>
        <v>0</v>
      </c>
      <c r="AT5" s="51">
        <f>IF(ISERROR(AK5+AM5+AO5+AP5+AS5),"",AK5+AM5+AO5+AP5+AS5)</f>
        <v>0</v>
      </c>
      <c r="AU5" s="54">
        <f>IF(ISERROR(AI5+AT5),"",AI5+AT5)</f>
        <v>11.065638461538461</v>
      </c>
      <c r="AV5" s="55">
        <f>IF(ISERROR((AW5-AU5)/AW5),"",(AW5-AU5)/AW5)</f>
        <v>0.61260580529747832</v>
      </c>
      <c r="AW5" s="54">
        <f>IF(AX5="","",AX5/1.05)</f>
        <v>28.564285714285713</v>
      </c>
      <c r="AX5" s="51">
        <f t="shared" si="5"/>
        <v>29.9925</v>
      </c>
      <c r="AY5" s="51">
        <v>39.99</v>
      </c>
      <c r="AZ5" s="53">
        <v>0.25</v>
      </c>
      <c r="BA5" s="48">
        <v>336</v>
      </c>
    </row>
  </sheetData>
  <sheetProtection insertRows="0" deleteRows="0" sort="0"/>
  <protectedRanges>
    <protectedRange sqref="A4:G5 A6:J220 L6:BA220 O2:P5 A2:G3 R2:V5 L2:M5 Z2:AF5 AX2:BA5" name="Range1"/>
    <protectedRange sqref="K6:K218" name="Range1_1"/>
    <protectedRange sqref="K2:K3 K4:K5" name="Range1_1_2"/>
    <protectedRange sqref="Q2:Q3 Q4:Q5" name="Range1_7"/>
    <protectedRange sqref="AG2:AW3 AG4:AW5" name="Range1_3_2"/>
  </protectedRanges>
  <mergeCells count="2">
    <mergeCell ref="B2:B3"/>
    <mergeCell ref="B4:B5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F4:F5 F2:F3</xm:sqref>
        </x14:dataValidation>
        <x14:dataValidation type="list" allowBlank="1" showInputMessage="1" showErrorMessage="1">
          <x14:formula1>
            <xm:f>[1]ValueSelect!#REF!</xm:f>
          </x14:formula1>
          <xm:sqref>E4:E5 E2:E3</xm:sqref>
        </x14:dataValidation>
        <x14:dataValidation type="list" allowBlank="1" showInputMessage="1" showErrorMessage="1">
          <x14:formula1>
            <xm:f>[1]Data!#REF!</xm:f>
          </x14:formula1>
          <xm:sqref>P4:P5 P2:P3</xm:sqref>
        </x14:dataValidation>
        <x14:dataValidation type="list" allowBlank="1" showInputMessage="1" showErrorMessage="1">
          <x14:formula1>
            <xm:f>[1]Data!#REF!</xm:f>
          </x14:formula1>
          <xm:sqref>V4:V5 V2:V3</xm:sqref>
        </x14:dataValidation>
        <x14:dataValidation type="list" allowBlank="1" showInputMessage="1" showErrorMessage="1">
          <x14:formula1>
            <xm:f>[1]ValueSelect!#REF!</xm:f>
          </x14:formula1>
          <xm:sqref>D4:D5 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2026-05-22T04:35:26Z</dcterms:created>
  <dcterms:modified xsi:type="dcterms:W3CDTF">2026-05-22T04:36:22Z</dcterms:modified>
</cp:coreProperties>
</file>