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180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2" i="5" l="1"/>
  <c r="AS2" i="5" l="1"/>
  <c r="AT2" i="5" s="1"/>
  <c r="AV2" i="5" s="1"/>
  <c r="BB2" i="5" l="1"/>
  <c r="BE2" i="5"/>
  <c r="BK2" i="5"/>
  <c r="AQ2" i="5"/>
  <c r="AE2" i="5" l="1"/>
  <c r="AL2" i="5" s="1"/>
  <c r="AN2" i="5" s="1"/>
  <c r="AR2" i="5" s="1"/>
  <c r="BG2" i="5" l="1"/>
  <c r="BF2" i="5"/>
  <c r="BH2" i="5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</commentList>
</comments>
</file>

<file path=xl/sharedStrings.xml><?xml version="1.0" encoding="utf-8"?>
<sst xmlns="http://schemas.openxmlformats.org/spreadsheetml/2006/main" count="82" uniqueCount="82">
  <si>
    <t>Brand</t>
  </si>
  <si>
    <t>Package Type</t>
  </si>
  <si>
    <t>Licensor</t>
  </si>
  <si>
    <t>Normal</t>
  </si>
  <si>
    <t>Harbor House</t>
  </si>
  <si>
    <t>Pair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</si>
  <si>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</si>
  <si>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</si>
  <si>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</si>
  <si>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</si>
  <si>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</si>
  <si>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</si>
  <si>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</si>
  <si>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</si>
  <si>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</si>
  <si>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</si>
  <si>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</si>
  <si>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</si>
  <si>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</si>
  <si>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</si>
  <si>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</si>
  <si>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</si>
  <si>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</si>
  <si>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</si>
  <si>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</si>
  <si>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</si>
  <si>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</si>
  <si>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</si>
  <si>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</si>
  <si>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</si>
  <si>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</si>
  <si>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</si>
  <si>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</si>
  <si>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</si>
  <si>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</si>
  <si>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</si>
  <si>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</si>
  <si>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</si>
  <si>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</si>
  <si>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</si>
  <si>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</si>
  <si>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</si>
  <si>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</si>
  <si>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</si>
  <si>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</si>
  <si>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</si>
  <si>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</si>
  <si>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</si>
  <si>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</si>
  <si>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</si>
  <si>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</si>
  <si>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</si>
  <si>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</si>
  <si>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</si>
  <si>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</si>
  <si>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</si>
  <si>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</si>
  <si>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</si>
  <si>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</si>
  <si>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</si>
  <si>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</si>
  <si>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</si>
  <si>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</si>
  <si>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</si>
  <si>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</si>
  <si>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</si>
  <si>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Cubic cm per Item</t>
  </si>
  <si>
    <t>Cubic ft per Item</t>
  </si>
  <si>
    <t>Ship8 Charge Rate</t>
  </si>
  <si>
    <t>Ship8 Charge $</t>
  </si>
  <si>
    <t>Average Load Marketing</t>
    <phoneticPr fontId="9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</si>
  <si>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9" type="noConversion"/>
  </si>
  <si>
    <t>OTHER ACCESSORIES</t>
    <phoneticPr fontId="9" type="noConversion"/>
  </si>
  <si>
    <t xml:space="preserve">100% cotton </t>
    <phoneticPr fontId="9" type="noConversion"/>
  </si>
  <si>
    <t>Cotton Slippers</t>
    <phoneticPr fontId="9" type="noConversion"/>
  </si>
  <si>
    <t>Slippers</t>
    <phoneticPr fontId="9" type="noConversion"/>
  </si>
  <si>
    <t>100% Cotton Slippers with EMB HH1916 logo</t>
    <phoneticPr fontId="9" type="noConversion"/>
  </si>
  <si>
    <t>Slipper outside+inner: 140gsm natural cotton fabric + cotton filling; 0.2 cork sole + 2 sheets 350g shoe sole. 
100% Cotton Self fabric bag with EMB HH1916 logo</t>
    <phoneticPr fontId="9" type="noConversion"/>
  </si>
  <si>
    <t>White</t>
    <phoneticPr fontId="9" type="noConversion"/>
  </si>
  <si>
    <t>6405.90.2000</t>
    <phoneticPr fontId="9" type="noConversion"/>
  </si>
  <si>
    <t>HH8B-1993</t>
  </si>
  <si>
    <t xml:space="preserve">1 Slipper 11.2in x 4.3in
1 Bag 14in x 6.75in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</si>
</sst>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182" formatCode="[$¥-804]#,##0.00"/>
    <numFmt numFmtId="183" formatCode="0_);[Red]\(0\)"/>
    <numFmt numFmtId="184" formatCode="0.0000_ 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182" fontId="0" fillId="0" borderId="0"/>
    <xf numFmtId="182" fontId="4" fillId="0" borderId="0"/>
    <xf numFmtId="182" fontId="4" fillId="0" borderId="0"/>
    <xf numFmtId="182" fontId="4" fillId="0" borderId="0"/>
    <xf numFmtId="182" fontId="3" fillId="0" borderId="0"/>
    <xf numFmtId="9" fontId="3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2" fontId="4" fillId="0" borderId="0"/>
    <xf numFmtId="182" fontId="8" fillId="0" borderId="0">
      <alignment vertical="center"/>
    </xf>
    <xf numFmtId="9" fontId="8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2" fontId="4" fillId="0" borderId="0"/>
    <xf numFmtId="182" fontId="1" fillId="0" borderId="0"/>
    <xf numFmtId="9" fontId="1" fillId="0" borderId="0" applyFont="0" applyFill="0" applyBorder="0" applyAlignment="0" applyProtection="0"/>
    <xf numFmtId="182" fontId="10" fillId="0" borderId="0"/>
    <xf numFmtId="182" fontId="4" fillId="0" borderId="0"/>
    <xf numFmtId="176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82" fontId="11" fillId="0" borderId="0"/>
    <xf numFmtId="176" fontId="4" fillId="0" borderId="0" applyFont="0" applyFill="0" applyBorder="0" applyAlignment="0" applyProtection="0"/>
    <xf numFmtId="182" fontId="8" fillId="0" borderId="0">
      <alignment vertical="center"/>
    </xf>
  </cellStyleXfs>
  <cellXfs count="76">
    <xf numFmtId="182" fontId="0" fillId="0" borderId="0" xfId="0"/>
    <xf numFmtId="182" fontId="3" fillId="0" borderId="0" xfId="4" applyAlignment="1">
      <alignment horizontal="center" wrapText="1"/>
    </xf>
    <xf numFmtId="182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82" fontId="2" fillId="0" borderId="1" xfId="4" applyFont="1" applyBorder="1" applyAlignment="1">
      <alignment horizontal="center" wrapText="1"/>
    </xf>
    <xf numFmtId="182" fontId="2" fillId="5" borderId="1" xfId="4" applyFont="1" applyFill="1" applyBorder="1" applyAlignment="1">
      <alignment horizontal="center" wrapText="1"/>
    </xf>
    <xf numFmtId="182" fontId="6" fillId="5" borderId="1" xfId="4" applyFont="1" applyFill="1" applyBorder="1" applyAlignment="1">
      <alignment horizontal="center" wrapText="1"/>
    </xf>
    <xf numFmtId="182" fontId="6" fillId="6" borderId="1" xfId="4" applyFont="1" applyFill="1" applyBorder="1" applyAlignment="1">
      <alignment horizontal="center" wrapText="1"/>
    </xf>
    <xf numFmtId="182" fontId="2" fillId="6" borderId="1" xfId="4" applyFont="1" applyFill="1" applyBorder="1" applyAlignment="1">
      <alignment horizontal="center" wrapText="1"/>
    </xf>
    <xf numFmtId="182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82" fontId="3" fillId="0" borderId="1" xfId="4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78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182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5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82" fontId="3" fillId="0" borderId="3" xfId="4" applyBorder="1" applyAlignment="1">
      <alignment wrapText="1"/>
    </xf>
    <xf numFmtId="182" fontId="3" fillId="0" borderId="3" xfId="4" applyBorder="1"/>
    <xf numFmtId="179" fontId="3" fillId="0" borderId="1" xfId="4" applyNumberFormat="1" applyBorder="1"/>
    <xf numFmtId="181" fontId="7" fillId="0" borderId="1" xfId="1" applyNumberFormat="1" applyFont="1" applyBorder="1" applyAlignment="1">
      <alignment wrapText="1"/>
    </xf>
    <xf numFmtId="181" fontId="3" fillId="2" borderId="1" xfId="4" applyNumberFormat="1" applyFill="1" applyBorder="1"/>
    <xf numFmtId="181" fontId="3" fillId="0" borderId="0" xfId="4" applyNumberFormat="1" applyAlignment="1">
      <alignment wrapText="1"/>
    </xf>
    <xf numFmtId="182" fontId="2" fillId="6" borderId="3" xfId="4" applyFont="1" applyFill="1" applyBorder="1" applyAlignment="1">
      <alignment horizontal="center" wrapText="1"/>
    </xf>
    <xf numFmtId="177" fontId="3" fillId="0" borderId="3" xfId="4" applyNumberFormat="1" applyBorder="1"/>
    <xf numFmtId="177" fontId="2" fillId="4" borderId="3" xfId="4" applyNumberFormat="1" applyFont="1" applyFill="1" applyBorder="1" applyAlignment="1">
      <alignment wrapText="1"/>
    </xf>
    <xf numFmtId="2" fontId="2" fillId="4" borderId="3" xfId="4" applyNumberFormat="1" applyFont="1" applyFill="1" applyBorder="1" applyAlignment="1">
      <alignment wrapText="1"/>
    </xf>
    <xf numFmtId="2" fontId="3" fillId="0" borderId="4" xfId="4" applyNumberFormat="1" applyBorder="1"/>
    <xf numFmtId="10" fontId="5" fillId="3" borderId="4" xfId="1" applyNumberFormat="1" applyFont="1" applyFill="1" applyBorder="1" applyAlignment="1">
      <alignment wrapText="1"/>
    </xf>
    <xf numFmtId="10" fontId="3" fillId="0" borderId="3" xfId="4" applyNumberFormat="1" applyBorder="1"/>
    <xf numFmtId="177" fontId="5" fillId="0" borderId="4" xfId="1" applyNumberFormat="1" applyFont="1" applyBorder="1" applyAlignment="1">
      <alignment wrapText="1"/>
    </xf>
    <xf numFmtId="177" fontId="5" fillId="0" borderId="0" xfId="1" applyNumberFormat="1" applyFont="1" applyAlignment="1">
      <alignment wrapText="1"/>
    </xf>
    <xf numFmtId="177" fontId="5" fillId="3" borderId="3" xfId="1" applyNumberFormat="1" applyFont="1" applyFill="1" applyBorder="1" applyAlignment="1">
      <alignment wrapText="1"/>
    </xf>
    <xf numFmtId="177" fontId="5" fillId="7" borderId="1" xfId="1" applyNumberFormat="1" applyFont="1" applyFill="1" applyBorder="1" applyAlignment="1">
      <alignment wrapText="1"/>
    </xf>
    <xf numFmtId="2" fontId="3" fillId="2" borderId="1" xfId="4" applyNumberFormat="1" applyFill="1" applyBorder="1"/>
    <xf numFmtId="2" fontId="7" fillId="4" borderId="1" xfId="1" applyNumberFormat="1" applyFont="1" applyFill="1" applyBorder="1" applyAlignment="1">
      <alignment wrapText="1"/>
    </xf>
    <xf numFmtId="177" fontId="7" fillId="8" borderId="1" xfId="1" applyNumberFormat="1" applyFont="1" applyFill="1" applyBorder="1" applyAlignment="1">
      <alignment wrapText="1"/>
    </xf>
    <xf numFmtId="181" fontId="3" fillId="0" borderId="3" xfId="4" applyNumberFormat="1" applyBorder="1"/>
    <xf numFmtId="181" fontId="5" fillId="0" borderId="3" xfId="1" applyNumberFormat="1" applyFont="1" applyBorder="1" applyAlignment="1">
      <alignment horizontal="center" wrapText="1"/>
    </xf>
    <xf numFmtId="182" fontId="2" fillId="5" borderId="3" xfId="4" applyFont="1" applyFill="1" applyBorder="1" applyAlignment="1">
      <alignment horizontal="center" wrapText="1"/>
    </xf>
    <xf numFmtId="2" fontId="2" fillId="0" borderId="3" xfId="4" applyNumberFormat="1" applyFont="1" applyBorder="1" applyAlignment="1">
      <alignment horizontal="center" wrapText="1"/>
    </xf>
    <xf numFmtId="2" fontId="3" fillId="0" borderId="3" xfId="4" applyNumberFormat="1" applyBorder="1"/>
    <xf numFmtId="10" fontId="7" fillId="3" borderId="4" xfId="1" applyNumberFormat="1" applyFont="1" applyFill="1" applyBorder="1" applyAlignment="1">
      <alignment wrapText="1"/>
    </xf>
    <xf numFmtId="10" fontId="3" fillId="2" borderId="4" xfId="4" applyNumberFormat="1" applyFill="1" applyBorder="1"/>
    <xf numFmtId="2" fontId="7" fillId="0" borderId="1" xfId="1" applyNumberFormat="1" applyFont="1" applyBorder="1" applyAlignment="1">
      <alignment wrapText="1"/>
    </xf>
    <xf numFmtId="182" fontId="3" fillId="6" borderId="1" xfId="4" quotePrefix="1" applyFill="1" applyBorder="1"/>
    <xf numFmtId="177" fontId="3" fillId="6" borderId="1" xfId="4" applyNumberFormat="1" applyFill="1" applyBorder="1"/>
    <xf numFmtId="182" fontId="3" fillId="0" borderId="3" xfId="4" applyBorder="1" applyAlignment="1">
      <alignment horizontal="left" wrapText="1"/>
    </xf>
    <xf numFmtId="182" fontId="3" fillId="0" borderId="1" xfId="4" applyBorder="1" applyAlignment="1">
      <alignment wrapText="1"/>
    </xf>
    <xf numFmtId="183" fontId="3" fillId="0" borderId="1" xfId="4" applyNumberFormat="1" applyBorder="1" applyAlignment="1">
      <alignment horizontal="center"/>
    </xf>
    <xf numFmtId="1" fontId="3" fillId="9" borderId="0" xfId="4" applyNumberFormat="1" applyFill="1" applyAlignment="1">
      <alignment wrapText="1"/>
    </xf>
    <xf numFmtId="182" fontId="3" fillId="9" borderId="1" xfId="4" applyFill="1" applyBorder="1" applyAlignment="1">
      <alignment wrapText="1"/>
    </xf>
    <xf numFmtId="184" fontId="3" fillId="0" borderId="0" xfId="4" applyNumberFormat="1" applyAlignment="1">
      <alignment wrapText="1"/>
    </xf>
    <xf numFmtId="182" fontId="3" fillId="6" borderId="3" xfId="4" applyFill="1" applyBorder="1"/>
  </cellXfs>
  <cellStyles count="26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5"/>
    <cellStyle name="常规 3" xfId="23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5"/>
  <sheetViews>
    <sheetView tabSelected="1" topLeftCell="G1" zoomScaleNormal="100" workbookViewId="0">
      <selection activeCell="L10" sqref="L10"/>
    </sheetView>
  </sheetViews>
  <sheetFormatPr defaultColWidth="9.140625" defaultRowHeight="15"/>
  <cols>
    <col min="1" max="1" width="9.5703125" style="1" customWidth="1"/>
    <col min="2" max="2" width="10" style="2" customWidth="1"/>
    <col min="3" max="3" width="12.42578125" style="2" customWidth="1"/>
    <col min="4" max="4" width="19.140625" style="2" bestFit="1" customWidth="1"/>
    <col min="5" max="5" width="9.140625" style="2" customWidth="1"/>
    <col min="6" max="6" width="18.28515625" style="2" customWidth="1"/>
    <col min="7" max="7" width="9.140625" style="2" customWidth="1"/>
    <col min="8" max="8" width="25.7109375" style="2" customWidth="1"/>
    <col min="9" max="9" width="21" style="2" customWidth="1"/>
    <col min="10" max="10" width="46.5703125" style="2" customWidth="1"/>
    <col min="11" max="11" width="20" style="2" customWidth="1"/>
    <col min="12" max="12" width="27" style="2" customWidth="1"/>
    <col min="13" max="13" width="12" style="2" customWidth="1"/>
    <col min="14" max="14" width="8.85546875" style="2" customWidth="1"/>
    <col min="15" max="15" width="12.7109375" style="2" customWidth="1"/>
    <col min="16" max="16" width="14.5703125" style="2" customWidth="1"/>
    <col min="17" max="17" width="8.85546875" style="5" customWidth="1"/>
    <col min="18" max="18" width="11.140625" style="5" customWidth="1"/>
    <col min="19" max="19" width="9.42578125" style="2" customWidth="1"/>
    <col min="20" max="20" width="13.42578125" style="32" customWidth="1"/>
    <col min="21" max="21" width="8.140625" style="34" customWidth="1"/>
    <col min="22" max="22" width="8.7109375" style="31" customWidth="1"/>
    <col min="23" max="23" width="10.140625" style="31" customWidth="1"/>
    <col min="24" max="24" width="12.42578125" style="34" customWidth="1"/>
    <col min="25" max="25" width="9.85546875" style="34" customWidth="1"/>
    <col min="26" max="26" width="9" style="34" customWidth="1"/>
    <col min="27" max="27" width="6.28515625" style="32" customWidth="1"/>
    <col min="28" max="28" width="7.85546875" style="31" customWidth="1"/>
    <col min="29" max="29" width="11.42578125" style="31" customWidth="1"/>
    <col min="30" max="30" width="9.85546875" style="32" customWidth="1"/>
    <col min="31" max="32" width="7.85546875" style="2" customWidth="1"/>
    <col min="33" max="33" width="9" style="34" customWidth="1"/>
    <col min="34" max="34" width="9" style="32" customWidth="1"/>
    <col min="35" max="35" width="9" style="31" customWidth="1"/>
    <col min="36" max="36" width="10" style="44" customWidth="1"/>
    <col min="37" max="37" width="9" style="5" customWidth="1"/>
    <col min="38" max="38" width="14.140625" style="2" customWidth="1"/>
    <col min="39" max="39" width="8.42578125" style="4" customWidth="1"/>
    <col min="40" max="40" width="10.7109375" style="5" customWidth="1"/>
    <col min="41" max="41" width="11.28515625" style="5" customWidth="1"/>
    <col min="42" max="42" width="11.5703125" style="5" customWidth="1"/>
    <col min="43" max="43" width="8.28515625" style="5" customWidth="1"/>
    <col min="44" max="44" width="11.5703125" style="4" customWidth="1"/>
    <col min="45" max="46" width="11.5703125" style="31" customWidth="1"/>
    <col min="47" max="47" width="9.140625" style="31" customWidth="1"/>
    <col min="48" max="48" width="8.140625" style="4" customWidth="1"/>
    <col min="49" max="49" width="10.85546875" style="5" customWidth="1"/>
    <col min="50" max="50" width="8.140625" style="4" customWidth="1"/>
    <col min="51" max="51" width="9.140625" style="5" customWidth="1"/>
    <col min="52" max="52" width="11.7109375" style="4" customWidth="1"/>
    <col min="53" max="53" width="9.28515625" style="5" customWidth="1"/>
    <col min="54" max="54" width="6.85546875" style="5" customWidth="1"/>
    <col min="55" max="55" width="9.140625" style="5" customWidth="1"/>
    <col min="56" max="56" width="7.42578125" style="5" customWidth="1"/>
    <col min="57" max="57" width="7.7109375" style="5" customWidth="1"/>
    <col min="58" max="58" width="11.42578125" style="5" customWidth="1"/>
    <col min="59" max="59" width="11.85546875" style="2" customWidth="1"/>
    <col min="60" max="60" width="11.28515625" style="37" customWidth="1"/>
    <col min="61" max="61" width="9.85546875" style="5" customWidth="1"/>
    <col min="62" max="62" width="15" style="4" customWidth="1"/>
    <col min="63" max="63" width="10.140625" style="5" customWidth="1"/>
    <col min="64" max="64" width="8.85546875" style="5" customWidth="1"/>
    <col min="65" max="65" width="10.85546875" style="5" customWidth="1"/>
    <col min="66" max="66" width="8.140625" style="4" customWidth="1"/>
    <col min="67" max="69" width="10.42578125" style="5" customWidth="1"/>
    <col min="70" max="16384" width="9.140625" style="2"/>
  </cols>
  <sheetData>
    <row r="1" spans="1:69" ht="57.95" customHeight="1">
      <c r="A1" s="6" t="s">
        <v>6</v>
      </c>
      <c r="B1" s="6" t="s">
        <v>7</v>
      </c>
      <c r="C1" s="7" t="s">
        <v>8</v>
      </c>
      <c r="D1" s="8" t="s">
        <v>0</v>
      </c>
      <c r="E1" s="8" t="s">
        <v>2</v>
      </c>
      <c r="F1" s="9" t="s">
        <v>9</v>
      </c>
      <c r="G1" s="7" t="s">
        <v>10</v>
      </c>
      <c r="H1" s="10" t="s">
        <v>11</v>
      </c>
      <c r="I1" s="10" t="s">
        <v>12</v>
      </c>
      <c r="J1" s="10" t="s">
        <v>13</v>
      </c>
      <c r="K1" s="45" t="s">
        <v>42</v>
      </c>
      <c r="L1" s="10" t="s">
        <v>14</v>
      </c>
      <c r="M1" s="10" t="s">
        <v>15</v>
      </c>
      <c r="N1" s="7" t="s">
        <v>41</v>
      </c>
      <c r="O1" s="7" t="s">
        <v>16</v>
      </c>
      <c r="P1" s="7" t="s">
        <v>17</v>
      </c>
      <c r="Q1" s="7" t="s">
        <v>39</v>
      </c>
      <c r="R1" s="61" t="s">
        <v>63</v>
      </c>
      <c r="S1" s="10" t="s">
        <v>18</v>
      </c>
      <c r="T1" s="13" t="s">
        <v>37</v>
      </c>
      <c r="U1" s="47" t="s">
        <v>38</v>
      </c>
      <c r="V1" s="57" t="s">
        <v>57</v>
      </c>
      <c r="W1" s="48" t="s">
        <v>44</v>
      </c>
      <c r="X1" s="55" t="s">
        <v>43</v>
      </c>
      <c r="Y1" s="11" t="s">
        <v>1</v>
      </c>
      <c r="Z1" s="33" t="s">
        <v>19</v>
      </c>
      <c r="AA1" s="33" t="s">
        <v>20</v>
      </c>
      <c r="AB1" s="33" t="s">
        <v>21</v>
      </c>
      <c r="AC1" s="62" t="s">
        <v>64</v>
      </c>
      <c r="AD1" s="13" t="s">
        <v>22</v>
      </c>
      <c r="AE1" s="42" t="s">
        <v>23</v>
      </c>
      <c r="AF1" s="60" t="s">
        <v>62</v>
      </c>
      <c r="AG1" s="33" t="s">
        <v>58</v>
      </c>
      <c r="AH1" s="33" t="s">
        <v>59</v>
      </c>
      <c r="AI1" s="33" t="s">
        <v>60</v>
      </c>
      <c r="AJ1" s="12" t="s">
        <v>61</v>
      </c>
      <c r="AK1" s="14" t="s">
        <v>24</v>
      </c>
      <c r="AL1" s="15" t="s">
        <v>25</v>
      </c>
      <c r="AM1" s="6" t="s">
        <v>26</v>
      </c>
      <c r="AN1" s="16" t="s">
        <v>27</v>
      </c>
      <c r="AO1" s="6" t="s">
        <v>28</v>
      </c>
      <c r="AP1" s="17" t="s">
        <v>29</v>
      </c>
      <c r="AQ1" s="18" t="s">
        <v>30</v>
      </c>
      <c r="AR1" s="16" t="s">
        <v>31</v>
      </c>
      <c r="AS1" s="66" t="s">
        <v>66</v>
      </c>
      <c r="AT1" s="66" t="s">
        <v>67</v>
      </c>
      <c r="AU1" s="12" t="s">
        <v>68</v>
      </c>
      <c r="AV1" s="16" t="s">
        <v>69</v>
      </c>
      <c r="AW1" s="17" t="s">
        <v>32</v>
      </c>
      <c r="AX1" s="16" t="s">
        <v>33</v>
      </c>
      <c r="AY1" s="17" t="s">
        <v>34</v>
      </c>
      <c r="AZ1" s="16" t="s">
        <v>71</v>
      </c>
      <c r="BA1" s="17" t="s">
        <v>49</v>
      </c>
      <c r="BB1" s="16" t="s">
        <v>48</v>
      </c>
      <c r="BC1" s="36" t="s">
        <v>45</v>
      </c>
      <c r="BD1" s="17" t="s">
        <v>46</v>
      </c>
      <c r="BE1" s="16" t="s">
        <v>47</v>
      </c>
      <c r="BF1" s="16" t="s">
        <v>35</v>
      </c>
      <c r="BG1" s="38" t="s">
        <v>36</v>
      </c>
      <c r="BH1" s="19" t="s">
        <v>40</v>
      </c>
      <c r="BI1" s="58" t="s">
        <v>50</v>
      </c>
      <c r="BJ1" s="50" t="s">
        <v>52</v>
      </c>
      <c r="BK1" s="16" t="s">
        <v>53</v>
      </c>
      <c r="BL1" s="52" t="s">
        <v>54</v>
      </c>
      <c r="BM1" s="38" t="s">
        <v>55</v>
      </c>
      <c r="BN1" s="64" t="s">
        <v>56</v>
      </c>
      <c r="BO1" s="54" t="s">
        <v>51</v>
      </c>
      <c r="BP1" s="54" t="s">
        <v>65</v>
      </c>
      <c r="BQ1" s="53"/>
    </row>
    <row r="2" spans="1:69" s="30" customFormat="1" ht="82.5" customHeight="1">
      <c r="A2" s="71">
        <v>1</v>
      </c>
      <c r="B2" s="20"/>
      <c r="C2" s="20"/>
      <c r="D2" s="20" t="s">
        <v>4</v>
      </c>
      <c r="E2" s="20"/>
      <c r="F2" s="39" t="s">
        <v>72</v>
      </c>
      <c r="G2" s="40" t="s">
        <v>75</v>
      </c>
      <c r="H2" s="70" t="s">
        <v>76</v>
      </c>
      <c r="I2" s="20" t="s">
        <v>74</v>
      </c>
      <c r="J2" s="73" t="s">
        <v>77</v>
      </c>
      <c r="K2" s="39" t="s">
        <v>73</v>
      </c>
      <c r="L2" s="70" t="s">
        <v>81</v>
      </c>
      <c r="M2" s="40" t="s">
        <v>78</v>
      </c>
      <c r="N2" s="69"/>
      <c r="O2" s="75" t="s">
        <v>80</v>
      </c>
      <c r="P2" s="67"/>
      <c r="Q2" s="20"/>
      <c r="R2" s="40"/>
      <c r="S2" s="20" t="s">
        <v>5</v>
      </c>
      <c r="T2" s="21">
        <v>6000</v>
      </c>
      <c r="U2" s="35"/>
      <c r="V2" s="56">
        <v>14.78</v>
      </c>
      <c r="W2" s="49">
        <v>7.7</v>
      </c>
      <c r="X2" s="29">
        <v>1.92</v>
      </c>
      <c r="Y2" s="20" t="s">
        <v>3</v>
      </c>
      <c r="Z2" s="41">
        <v>72</v>
      </c>
      <c r="AA2" s="41">
        <v>30</v>
      </c>
      <c r="AB2" s="41">
        <v>65</v>
      </c>
      <c r="AC2" s="63"/>
      <c r="AD2" s="21">
        <v>100</v>
      </c>
      <c r="AE2" s="43">
        <f t="shared" ref="AE2" si="0">IF(Z2="","",Z2*AA2*AB2/1000000)</f>
        <v>0.14000000000000001</v>
      </c>
      <c r="AF2" s="59"/>
      <c r="AG2" s="41"/>
      <c r="AH2" s="41"/>
      <c r="AI2" s="41"/>
      <c r="AJ2" s="22"/>
      <c r="AK2" s="22">
        <v>65</v>
      </c>
      <c r="AL2" s="23">
        <f t="shared" ref="AL2" si="1">IF(AD2="","",AK2/AE2*AD2)</f>
        <v>46429</v>
      </c>
      <c r="AM2" s="24">
        <v>4000</v>
      </c>
      <c r="AN2" s="25">
        <f>IF(ISERROR(AM2/AL2),"",AM2/AL2)</f>
        <v>0.09</v>
      </c>
      <c r="AO2" s="20" t="s">
        <v>79</v>
      </c>
      <c r="AP2" s="26">
        <v>0.21299999999999999</v>
      </c>
      <c r="AQ2" s="25">
        <f t="shared" ref="AQ2" si="2">IF(ISERROR(X2*AP2),"",X2*AP2)</f>
        <v>0.41</v>
      </c>
      <c r="AR2" s="25">
        <f t="shared" ref="AR2" si="3">IF(ISERROR(X2+AN2+AQ2),"",X2+AN2+AQ2)</f>
        <v>2.42</v>
      </c>
      <c r="AS2" s="56">
        <f>IF(ISERROR(Z2*AA2*AB2/AD2),"",Z2*AA2*AB2/AD2)</f>
        <v>1404</v>
      </c>
      <c r="AT2" s="56">
        <f>IF(ISERROR(AS2/28316.847),"",AS2/28316.847)</f>
        <v>0.05</v>
      </c>
      <c r="AU2" s="22">
        <v>4</v>
      </c>
      <c r="AV2" s="25">
        <f>IF(ISERROR(AT2*AU2),"",AT2*AU2)</f>
        <v>0.2</v>
      </c>
      <c r="AW2" s="27">
        <v>0</v>
      </c>
      <c r="AX2" s="25">
        <f t="shared" ref="AX2" si="4">IF(ISERROR(BI2*AW2),"",BI2*AW2)</f>
        <v>0</v>
      </c>
      <c r="AY2" s="27">
        <v>0</v>
      </c>
      <c r="AZ2" s="68">
        <v>0</v>
      </c>
      <c r="BA2" s="27">
        <v>0</v>
      </c>
      <c r="BB2" s="25">
        <f>IF(ISERROR(BI2*BA2),"",BI2*BA2)</f>
        <v>0</v>
      </c>
      <c r="BC2" s="29" t="s">
        <v>70</v>
      </c>
      <c r="BD2" s="27">
        <v>0</v>
      </c>
      <c r="BE2" s="25">
        <f>IF(ISERROR(BI2*BD2),"",BI2*BD2)</f>
        <v>0</v>
      </c>
      <c r="BF2" s="25">
        <f>IF(ISERROR(AV2+AX2+AZ2+BB2+BE2),"",AV2+AX2+AZ2+BB2+BE2)</f>
        <v>0.2</v>
      </c>
      <c r="BG2" s="25">
        <f>IF(ISERROR(AR2+BF2),"",AR2+BF2)</f>
        <v>2.62</v>
      </c>
      <c r="BH2" s="28">
        <f t="shared" ref="BH2" si="5">IF(ISERROR((BI2-BG2)/BI2),"",(BI2-BG2)/BI2)</f>
        <v>0.47489999999999999</v>
      </c>
      <c r="BI2" s="25">
        <v>4.99</v>
      </c>
      <c r="BJ2" s="51">
        <v>0</v>
      </c>
      <c r="BK2" s="25">
        <f>IF(BJ2="","",BO2*BJ2)</f>
        <v>0</v>
      </c>
      <c r="BL2" s="46">
        <v>0</v>
      </c>
      <c r="BM2" s="25">
        <v>0</v>
      </c>
      <c r="BN2" s="65">
        <v>0</v>
      </c>
      <c r="BO2" s="46">
        <v>0</v>
      </c>
      <c r="BP2" s="51">
        <v>0</v>
      </c>
      <c r="BQ2" s="3"/>
    </row>
    <row r="3" spans="1:69">
      <c r="T3" s="72"/>
    </row>
    <row r="4" spans="1:69">
      <c r="AT4" s="34"/>
      <c r="AU4" s="34"/>
      <c r="AV4" s="32"/>
      <c r="AW4" s="31"/>
      <c r="AX4" s="31"/>
      <c r="AY4" s="32"/>
      <c r="AZ4" s="2"/>
      <c r="BA4" s="2"/>
      <c r="BB4" s="34"/>
      <c r="BC4" s="32"/>
      <c r="BD4" s="31"/>
      <c r="BE4" s="44"/>
      <c r="BH4" s="4"/>
      <c r="BJ4" s="5"/>
      <c r="BM4" s="4"/>
      <c r="BN4" s="31"/>
      <c r="BO4" s="31"/>
    </row>
    <row r="5" spans="1:69">
      <c r="W5" s="74"/>
      <c r="AT5" s="34"/>
      <c r="AU5" s="34"/>
      <c r="AV5" s="32"/>
      <c r="AW5" s="31"/>
      <c r="AX5" s="31"/>
      <c r="AY5" s="32"/>
      <c r="AZ5" s="2"/>
      <c r="BA5" s="2"/>
      <c r="BB5" s="34"/>
      <c r="BC5" s="32"/>
      <c r="BD5" s="31"/>
      <c r="BE5" s="44"/>
      <c r="BH5" s="4"/>
      <c r="BJ5" s="5"/>
      <c r="BM5" s="4"/>
      <c r="BN5" s="31"/>
      <c r="BO5" s="31"/>
    </row>
  </sheetData>
  <sheetProtection insertRows="0" deleteRows="0" sort="0"/>
  <protectedRanges>
    <protectedRange sqref="A3:B85 D3:E85 Y2 AK2:AL2 AU3:BF3 AU6:BF84 AE2:AF2 U3:X84 AT4:BO5 L2:N2 V2:W2 Y3:AT5 AN2 Y8:AT84 AQ2:BL2 C3:C84 BN2 A2:E2 G2:J2 G3:S84 F2:F3 F5:F84 P2:S2" name="Range1"/>
    <protectedRange sqref="Z2:AC2 AG2:AJ2" name="Range1_2"/>
    <protectedRange sqref="AM2" name="Range1_3"/>
    <protectedRange sqref="AO2:AP2" name="Range1_4"/>
    <protectedRange sqref="T2" name="Range1_6"/>
    <protectedRange sqref="K2" name="Range1_1"/>
    <protectedRange sqref="O2" name="Range1_5"/>
  </protectedRanges>
  <phoneticPr fontId="9" type="noConversion"/>
  <dataValidations count="5">
    <dataValidation type="list" allowBlank="1" showInputMessage="1" showErrorMessage="1" sqref="D2">
      <formula1>#REF!</formula1>
    </dataValidation>
    <dataValidation type="list" allowBlank="1" showInputMessage="1" showErrorMessage="1" sqref="E2">
      <formula1>#REF!</formula1>
    </dataValidation>
    <dataValidation type="list" allowBlank="1" showInputMessage="1" showErrorMessage="1" sqref="S2">
      <formula1>#REF!</formula1>
    </dataValidation>
    <dataValidation type="list" allowBlank="1" showInputMessage="1" showErrorMessage="1" sqref="Y2">
      <formula1>#REF!</formula1>
    </dataValidation>
    <dataValidation type="list" allowBlank="1" showInputMessage="1" showErrorMessage="1" sqref="AF2 R2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2026-05-19T03:04:31Z</dcterms:modified>
</cp:coreProperties>
</file>