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1910" tabRatio="500"/>
  </bookViews>
  <sheets>
    <sheet name="Item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DUL">#REF!</definedName>
    <definedName name="APL">#REF!</definedName>
    <definedName name="ART">#REF!</definedName>
    <definedName name="Artwork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[1]Lists!$I$6:$I$29</definedName>
    <definedName name="Blankets_Throws">#REF!</definedName>
    <definedName name="BLK">#REF!</definedName>
    <definedName name="BRAND">[2]LIST!$D$2:$D$7</definedName>
    <definedName name="Branded">[1]Lists!$F$6:$F$38</definedName>
    <definedName name="CATEGORY">[3]Sheet1!$DW$2:$DW$3</definedName>
    <definedName name="color">[1]Lists!$J$6:$J$29</definedName>
    <definedName name="COLOR_FAMILY">'[4]x-Lists'!$AB$2:$AB$18</definedName>
    <definedName name="colour">[3]Sheet1!$EH$2:$EH$3</definedName>
    <definedName name="Cycle">[1]Lists!$E$6:$E$30</definedName>
    <definedName name="Decorative_Accessories">#REF!</definedName>
    <definedName name="Decorative_Pillows_Inserts_Covers">#REF!</definedName>
    <definedName name="den">[1]Lists!$L$6:$L$29</definedName>
    <definedName name="DesignStrat">[5]Info!$F$3:$F$5</definedName>
    <definedName name="division">'[6]X-PORTS'!$K$4:$K$12</definedName>
    <definedName name="djfkd">[7]Mapping!$AV$2:$AV$3</definedName>
    <definedName name="Down_Comforters">#REF!</definedName>
    <definedName name="Duvet_Covers">#REF!</definedName>
    <definedName name="Electrics">#REF!</definedName>
    <definedName name="FASHION">[2]LIST!$E$2:$E$7</definedName>
    <definedName name="foam">[3]Sheet1!$EC$2:$EC$3</definedName>
    <definedName name="FOBCostPerPiece">#REF!</definedName>
    <definedName name="FUR">#REF!</definedName>
    <definedName name="Home_Décor">#REF!</definedName>
    <definedName name="Home_Décor.">#REF!</definedName>
    <definedName name="INITIALBUY">[2]LIST!$G$2:$G$7</definedName>
    <definedName name="KD">[3]Sheet1!$DS$2</definedName>
    <definedName name="Kids_Bath">#REF!</definedName>
    <definedName name="Kids_or_Teen">#REF!</definedName>
    <definedName name="LGT">#REF!</definedName>
    <definedName name="LIFESTYLE">[2]LIST!$C$2:$C$7</definedName>
    <definedName name="Lighting_or_Candleholders">#REF!</definedName>
    <definedName name="LOCALIZATION__PRICEPOINT">'[4]x-Lists'!$Z$2:$Z$4</definedName>
    <definedName name="M">[3]Sheet1!$EA$2:$EA$3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">#REF!</definedName>
    <definedName name="PACK">[3]Sheet1!$EE$2:$EE$3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[5]Info!$E$2:$E$49</definedName>
    <definedName name="PORT_IFF">#N/A</definedName>
    <definedName name="ports">'[6]X-PORTS'!$D$4:$D$33</definedName>
    <definedName name="PortSeqLCL">#REF!</definedName>
    <definedName name="POtype">#REF!</definedName>
    <definedName name="PRICE">[2]LIST!$B$2:$B$6</definedName>
    <definedName name="Prints">#REF!</definedName>
    <definedName name="Quilts">#REF!</definedName>
    <definedName name="RUG">#REF!</definedName>
    <definedName name="Seasonal">#REF!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THEME">'[4]x-Lists'!$AQ$2:$AQ$12</definedName>
    <definedName name="Towels_Bath_Sheets">#REF!</definedName>
    <definedName name="TREATMENT">'[4]x-Lists'!$AR$2:$AR$23</definedName>
    <definedName name="UNIT">[3]Sheet1!$EF$2:$EF$3</definedName>
    <definedName name="USPORTS">'[6]X-PORTS'!$I$5:$I$7</definedName>
    <definedName name="vlook">#REF!</definedName>
    <definedName name="WIN">#REF!</definedName>
    <definedName name="Window_Treatments_Hardware_Accessories">#REF!</definedName>
    <definedName name="Window_Treatments_Hardware_Accessories.">#REF!</definedName>
    <definedName name="wood">[3]Sheet1!$EG$2:$EG$3</definedName>
    <definedName name="World1">[1]Lists!$H$6:$H$29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w">#REF!</definedName>
    <definedName name="YOU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T2" i="2" l="1"/>
  <c r="BS2" i="2" s="1"/>
  <c r="V2" i="2"/>
  <c r="BK2" i="2"/>
  <c r="BI2" i="2"/>
  <c r="AX2" i="2" s="1"/>
  <c r="AS2" i="2"/>
  <c r="AT2" i="2" s="1"/>
  <c r="AQ2" i="2"/>
  <c r="AE2" i="2"/>
  <c r="AL2" i="2" s="1"/>
  <c r="AN2" i="2" s="1"/>
  <c r="AV2" i="2" l="1"/>
  <c r="AZ2" i="2"/>
  <c r="BR2" i="2"/>
  <c r="AR2" i="2"/>
  <c r="BE2" i="2"/>
  <c r="BF2" i="2" l="1"/>
  <c r="BG2" i="2" s="1"/>
  <c r="BH2" i="2" s="1"/>
  <c r="BU2" i="2"/>
  <c r="BV2" i="2"/>
  <c r="BM2" i="2" l="1"/>
  <c r="BN2" i="2" s="1"/>
</calcChain>
</file>

<file path=xl/comments1.xml><?xml version="1.0" encoding="utf-8"?>
<comments xmlns="http://schemas.openxmlformats.org/spreadsheetml/2006/main">
  <authors>
    <author>Unknown Author</author>
  </authors>
  <commentList>
    <comment ref="V1" authorId="0" shapeId="0">
      <text>
        <r>
          <rPr>
            <sz val="10"/>
            <rFont val="Arial"/>
            <family val="2"/>
          </rPr>
          <t>[FOB Cost (Value)]*[Exchange Rate]</t>
        </r>
      </text>
    </comment>
    <comment ref="AE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0"/>
            <rFont val="Arial"/>
            <family val="2"/>
          </rPr>
          <t>[FOB Cost $ (Formula)]*[Duty Rate]</t>
        </r>
      </text>
    </comment>
    <comment ref="AR1" authorId="0" shapeId="0">
      <text>
        <r>
          <rPr>
            <sz val="10"/>
            <rFont val="Arial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0"/>
            <rFont val="Arial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0"/>
            <rFont val="Arial"/>
            <family val="2"/>
          </rPr>
          <t>[Cubic cm per item]/28316.847</t>
        </r>
      </text>
    </comment>
    <comment ref="AV1" authorId="0" shapeId="0">
      <text>
        <r>
          <rPr>
            <sz val="10"/>
            <rFont val="Arial"/>
            <family val="2"/>
          </rPr>
          <t>[Cubic ft per Item]*[Ship8 Charge Rate]</t>
        </r>
      </text>
    </comment>
    <comment ref="AX1" authorId="0" shapeId="0">
      <text>
        <r>
          <rPr>
            <sz val="10"/>
            <rFont val="Arial"/>
            <family val="2"/>
          </rPr>
          <t>[Standard Price]*[DA %]</t>
        </r>
      </text>
    </comment>
    <comment ref="AZ1" authorId="0" shapeId="0">
      <text>
        <r>
          <rPr>
            <sz val="10"/>
            <rFont val="Arial"/>
            <family val="2"/>
          </rPr>
          <t>[Standard Price]*[Warehouse Charge %]</t>
        </r>
      </text>
    </comment>
    <comment ref="BB1" authorId="0" shapeId="0">
      <text>
        <r>
          <rPr>
            <sz val="10"/>
            <rFont val="Arial"/>
            <family val="2"/>
          </rPr>
          <t>[Standard Price]*[Marketing %]</t>
        </r>
      </text>
    </comment>
    <comment ref="BE1" authorId="0" shapeId="0">
      <text>
        <r>
          <rPr>
            <sz val="10"/>
            <rFont val="Arial"/>
            <family val="2"/>
          </rPr>
          <t>[Standard Price]*[Other Load %]</t>
        </r>
      </text>
    </comment>
    <comment ref="BF1" authorId="0" shapeId="0">
      <text>
        <r>
          <rPr>
            <sz val="10"/>
            <rFont val="Arial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BH1" authorId="0" shapeId="0">
      <text>
        <r>
          <rPr>
            <sz val="10"/>
            <rFont val="Arial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0"/>
            <rFont val="Arial"/>
            <family val="2"/>
          </rPr>
          <t>[Average Retail Price]*(1-Average Retail Markup %)</t>
        </r>
      </text>
    </comment>
    <comment ref="BK1" authorId="0" shapeId="0">
      <text>
        <r>
          <rPr>
            <sz val="10"/>
            <rFont val="Arial"/>
            <family val="2"/>
          </rPr>
          <t>[Average Retail Price]*[Retail Marketing %]</t>
        </r>
      </text>
    </comment>
    <comment ref="BM1" authorId="0" shapeId="0">
      <text>
        <r>
          <rPr>
            <sz val="10"/>
            <rFont val="Arial"/>
            <family val="2"/>
          </rPr>
          <t>[Average Retail Price]*(1-60%)</t>
        </r>
      </text>
    </comment>
    <comment ref="BN1" authorId="0" shapeId="0">
      <text>
        <r>
          <rPr>
            <sz val="10"/>
            <rFont val="Arial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0"/>
            <rFont val="Arial"/>
            <family val="2"/>
          </rPr>
          <t>=[Standard Price]</t>
        </r>
      </text>
    </comment>
    <comment ref="BS1" authorId="0" shapeId="0">
      <text>
        <r>
          <rPr>
            <sz val="10"/>
            <rFont val="Arial"/>
            <family val="2"/>
          </rPr>
          <t>[JLA POE Price]*[Total Quantity]</t>
        </r>
      </text>
    </comment>
    <comment ref="BT1" authorId="0" shapeId="0">
      <text>
        <r>
          <rPr>
            <sz val="10"/>
            <rFont val="Arial"/>
            <family val="2"/>
          </rPr>
          <t>=[Average Retail Price]</t>
        </r>
      </text>
    </comment>
    <comment ref="BU1" authorId="0" shapeId="0">
      <text>
        <r>
          <rPr>
            <sz val="10"/>
            <rFont val="Arial"/>
            <family val="2"/>
          </rPr>
          <t>([Customer Cost]-[LDP Cost])/[Customer Cost]</t>
        </r>
      </text>
    </comment>
    <comment ref="BV1" authorId="0" shapeId="0">
      <text>
        <r>
          <rPr>
            <sz val="10"/>
            <rFont val="Arial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<sst xmlns="http://schemas.openxmlformats.org/spreadsheetml/2006/main" count="87" uniqueCount="87">
  <si>
    <t>Brand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</si>
  <si>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</si>
  <si>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</si>
  <si>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</si>
  <si>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</si>
  <si>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</si>
  <si>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</si>
  <si>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</si>
  <si>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</si>
  <si>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</si>
  <si>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</si>
  <si>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</si>
  <si>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</si>
  <si>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</si>
  <si>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</si>
  <si>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</si>
  <si>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</si>
  <si>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Customer Specific Attributes</t>
  </si>
  <si>
    <t>Unit of Measure</t>
  </si>
  <si>
    <t>Total Quantity</t>
  </si>
  <si>
    <t>UCCPM Price</t>
  </si>
  <si>
    <t>FOB Cost (RMB)</t>
  </si>
  <si>
    <t>Exchange Rate</t>
  </si>
  <si>
    <t>FOB Cost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</si>
  <si>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</si>
  <si>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</si>
  <si>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</si>
  <si>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</si>
  <si>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</si>
  <si>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</si>
  <si>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</si>
  <si>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IFC</t>
  </si>
  <si>
    <t>Inner Pack L (in)</t>
  </si>
  <si>
    <t>Inner Pack W (in)</t>
  </si>
  <si>
    <t>Inner Pack H (in)</t>
  </si>
  <si>
    <t>Inner Pack Gross Weight (kg)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</si>
  <si>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</si>
  <si>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</si>
  <si>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</si>
  <si>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</si>
  <si>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</si>
  <si>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</si>
  <si>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</si>
  <si>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</si>
  <si>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Cubic cm per Item</t>
  </si>
  <si>
    <t>Cubic ft per Item</t>
  </si>
  <si>
    <t>Ship8 Charge Rate</t>
  </si>
  <si>
    <t>Ship8 Charge $</t>
  </si>
  <si>
    <t>DA %</t>
  </si>
  <si>
    <t>DA $</t>
  </si>
  <si>
    <t>Warehouse Charge %</t>
  </si>
  <si>
    <t>Marketing %</t>
  </si>
  <si>
    <t>Marketing $</t>
  </si>
  <si>
    <t>Other Load</t>
  </si>
  <si>
    <t>Other Load %</t>
  </si>
  <si>
    <t>Other Load $</t>
  </si>
  <si>
    <t>Total Load $</t>
  </si>
  <si>
    <t>LDP Cost with Load $</t>
  </si>
  <si>
    <t>JLA Domestic MU%</t>
  </si>
  <si>
    <t>Standard Price</t>
  </si>
  <si>
    <t>Retail Marketing %</t>
  </si>
  <si>
    <t>Retail Marketing $</t>
  </si>
  <si>
    <t>Shipping Fee</t>
  </si>
  <si>
    <t>Total Cost w/ Retail Expenses</t>
  </si>
  <si>
    <t>Retail Markup %</t>
  </si>
  <si>
    <t>Average Retail Price</t>
  </si>
  <si>
    <t>Average Retail Markup %</t>
  </si>
  <si>
    <t>Customer Cost</t>
  </si>
  <si>
    <t>Suggested Retail Price</t>
  </si>
  <si>
    <t>MAP $</t>
  </si>
  <si>
    <t>Load % + Margin %</t>
  </si>
  <si>
    <t>Retailer Markup %</t>
  </si>
  <si>
    <t>Normal</t>
  </si>
  <si>
    <t>Average Load Marketing</t>
  </si>
  <si>
    <t>Warehouse Handling $</t>
  </si>
  <si>
    <t>Harbor House Blue</t>
    <phoneticPr fontId="16" type="noConversion"/>
  </si>
  <si>
    <t>Sea Meadow</t>
    <phoneticPr fontId="16" type="noConversion"/>
  </si>
  <si>
    <t>100% Cotton</t>
    <phoneticPr fontId="16" type="noConversion"/>
  </si>
  <si>
    <t>100%cotton</t>
  </si>
  <si>
    <t>Blue Print</t>
    <phoneticPr fontId="16" type="noConversion"/>
  </si>
  <si>
    <t>6303.91.0010</t>
  </si>
  <si>
    <t>SHOWER CURTAIN</t>
    <phoneticPr fontId="16" type="noConversion"/>
  </si>
  <si>
    <t>Shower Curtain</t>
    <phoneticPr fontId="16" type="noConversion"/>
  </si>
  <si>
    <t>100%cotton,144T
double fold 2" at the top head without lining. Other three sides fold 0.5“, totally 12 holes</t>
    <phoneticPr fontId="16" type="noConversion"/>
  </si>
  <si>
    <t>Piece</t>
    <phoneticPr fontId="16" type="noConversion"/>
  </si>
  <si>
    <t>1 Shower Curtain
 72"Wx72"L</t>
    <phoneticPr fontId="16" type="noConversion"/>
  </si>
  <si>
    <t>HH70-1996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</si>
</sst>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¥-804]#,##0.00"/>
    <numFmt numFmtId="177" formatCode="_(\$* #,##0.00_);_(\$* \(#,##0.00\);_(\$* \-??_);_(@_)"/>
    <numFmt numFmtId="178" formatCode="_ * #,##0.00_ ;_ * \-#,##0.00_ ;_ * \-??_ ;_ @_ "/>
    <numFmt numFmtId="179" formatCode="\$#,##0.00"/>
    <numFmt numFmtId="180" formatCode="0.0"/>
    <numFmt numFmtId="181" formatCode="0.000"/>
    <numFmt numFmtId="182" formatCode="\$#,##0.0000"/>
    <numFmt numFmtId="183" formatCode="0_);[Red]\(0\)"/>
    <numFmt numFmtId="184" formatCode="[$$-409]#,##0.00;\-[$$-409]#,##0.00"/>
    <numFmt numFmtId="185" formatCode="0.0%"/>
  </numFmts>
  <fonts count="18">
    <font>
      <sz val="11"/>
      <name val="Calibri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sz val="12"/>
      <name val="宋体"/>
      <family val="3"/>
      <charset val="134"/>
    </font>
    <font>
      <sz val="12"/>
      <color theme="1"/>
      <name val="Aptos Narrow"/>
      <family val="2"/>
      <charset val="1"/>
    </font>
    <font>
      <sz val="11"/>
      <color theme="1"/>
      <name val="Aptos Narrow"/>
      <family val="2"/>
      <charset val="1"/>
    </font>
    <font>
      <sz val="11"/>
      <color theme="1"/>
      <name val="Aptos Narrow"/>
      <family val="2"/>
      <charset val="134"/>
    </font>
    <font>
      <sz val="11"/>
      <color theme="1"/>
      <name val="Aptos Narrow"/>
      <family val="3"/>
      <charset val="134"/>
    </font>
    <font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10"/>
      <color theme="1"/>
      <name val="Arial"/>
      <family val="2"/>
      <charset val="1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rgb="FFFBE3D6"/>
      </patternFill>
    </fill>
    <fill>
      <patternFill patternType="solid">
        <fgColor theme="5" tint="0.79989013336588644"/>
        <bgColor rgb="FFE8E8E8"/>
      </patternFill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BE3D6"/>
      </patternFill>
    </fill>
    <fill>
      <patternFill patternType="solid">
        <fgColor theme="6" tint="0.39988402966399123"/>
        <bgColor rgb="FF84E29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8">
    <xf numFmtId="176" fontId="0" fillId="0" borderId="0"/>
    <xf numFmtId="177" fontId="2" fillId="0" borderId="0"/>
    <xf numFmtId="177" fontId="1" fillId="0" borderId="0"/>
    <xf numFmtId="176" fontId="1" fillId="0" borderId="0"/>
    <xf numFmtId="176" fontId="2" fillId="0" borderId="0"/>
    <xf numFmtId="176" fontId="1" fillId="0" borderId="0"/>
    <xf numFmtId="0" fontId="3" fillId="0" borderId="0"/>
    <xf numFmtId="176" fontId="4" fillId="0" borderId="0"/>
    <xf numFmtId="176" fontId="1" fillId="0" borderId="0"/>
    <xf numFmtId="176" fontId="5" fillId="0" borderId="0"/>
    <xf numFmtId="9" fontId="5" fillId="0" borderId="0"/>
    <xf numFmtId="9" fontId="2" fillId="0" borderId="0"/>
    <xf numFmtId="9" fontId="1" fillId="0" borderId="0"/>
    <xf numFmtId="176" fontId="1" fillId="0" borderId="0"/>
    <xf numFmtId="178" fontId="1" fillId="0" borderId="0">
      <alignment vertical="center"/>
    </xf>
    <xf numFmtId="176" fontId="1" fillId="0" borderId="0"/>
    <xf numFmtId="176" fontId="6" fillId="0" borderId="0">
      <alignment vertical="center"/>
    </xf>
    <xf numFmtId="176" fontId="6" fillId="0" borderId="0">
      <alignment vertical="center"/>
    </xf>
    <xf numFmtId="176" fontId="7" fillId="0" borderId="0"/>
    <xf numFmtId="176" fontId="1" fillId="0" borderId="0"/>
    <xf numFmtId="176" fontId="1" fillId="0" borderId="0"/>
    <xf numFmtId="176" fontId="1" fillId="0" borderId="0"/>
    <xf numFmtId="9" fontId="6" fillId="0" borderId="0"/>
    <xf numFmtId="9" fontId="1" fillId="0" borderId="0"/>
    <xf numFmtId="9" fontId="7" fillId="0" borderId="0"/>
    <xf numFmtId="9" fontId="1" fillId="0" borderId="0"/>
    <xf numFmtId="177" fontId="7" fillId="0" borderId="0"/>
    <xf numFmtId="177" fontId="1" fillId="0" borderId="0"/>
  </cellStyleXfs>
  <cellXfs count="74">
    <xf numFmtId="176" fontId="0" fillId="0" borderId="0" xfId="0"/>
    <xf numFmtId="176" fontId="2" fillId="0" borderId="1" xfId="4" applyBorder="1" applyAlignment="1">
      <alignment horizontal="center" vertical="center"/>
    </xf>
    <xf numFmtId="179" fontId="9" fillId="0" borderId="1" xfId="5" applyNumberFormat="1" applyFont="1" applyBorder="1" applyAlignment="1">
      <alignment wrapText="1"/>
    </xf>
    <xf numFmtId="176" fontId="2" fillId="0" borderId="0" xfId="4" applyAlignment="1">
      <alignment horizontal="center" wrapText="1"/>
    </xf>
    <xf numFmtId="176" fontId="2" fillId="0" borderId="0" xfId="4" applyAlignment="1">
      <alignment wrapText="1"/>
    </xf>
    <xf numFmtId="179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80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8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182" fontId="2" fillId="0" borderId="0" xfId="4" applyNumberFormat="1" applyAlignment="1">
      <alignment wrapText="1"/>
    </xf>
    <xf numFmtId="176" fontId="11" fillId="0" borderId="1" xfId="4" applyFont="1" applyBorder="1" applyAlignment="1">
      <alignment horizontal="center" wrapText="1"/>
    </xf>
    <xf numFmtId="176" fontId="11" fillId="5" borderId="1" xfId="4" applyFont="1" applyFill="1" applyBorder="1" applyAlignment="1">
      <alignment horizontal="center" wrapText="1"/>
    </xf>
    <xf numFmtId="176" fontId="12" fillId="5" borderId="1" xfId="4" applyFont="1" applyFill="1" applyBorder="1" applyAlignment="1">
      <alignment horizontal="center" wrapText="1"/>
    </xf>
    <xf numFmtId="176" fontId="12" fillId="6" borderId="1" xfId="4" applyFont="1" applyFill="1" applyBorder="1" applyAlignment="1">
      <alignment horizontal="center" wrapText="1"/>
    </xf>
    <xf numFmtId="176" fontId="11" fillId="6" borderId="1" xfId="4" applyFont="1" applyFill="1" applyBorder="1" applyAlignment="1">
      <alignment horizontal="center" wrapText="1"/>
    </xf>
    <xf numFmtId="1" fontId="11" fillId="0" borderId="1" xfId="4" applyNumberFormat="1" applyFont="1" applyBorder="1" applyAlignment="1">
      <alignment horizontal="center" wrapText="1"/>
    </xf>
    <xf numFmtId="179" fontId="11" fillId="3" borderId="1" xfId="4" applyNumberFormat="1" applyFont="1" applyFill="1" applyBorder="1" applyAlignment="1">
      <alignment wrapText="1"/>
    </xf>
    <xf numFmtId="2" fontId="13" fillId="3" borderId="1" xfId="5" applyNumberFormat="1" applyFont="1" applyFill="1" applyBorder="1" applyAlignment="1">
      <alignment wrapText="1"/>
    </xf>
    <xf numFmtId="2" fontId="11" fillId="3" borderId="1" xfId="4" applyNumberFormat="1" applyFont="1" applyFill="1" applyBorder="1" applyAlignment="1">
      <alignment wrapText="1"/>
    </xf>
    <xf numFmtId="179" fontId="9" fillId="7" borderId="1" xfId="5" applyNumberFormat="1" applyFont="1" applyFill="1" applyBorder="1" applyAlignment="1">
      <alignment wrapText="1"/>
    </xf>
    <xf numFmtId="176" fontId="12" fillId="0" borderId="1" xfId="4" applyFont="1" applyBorder="1" applyAlignment="1">
      <alignment horizontal="center" wrapText="1"/>
    </xf>
    <xf numFmtId="180" fontId="11" fillId="0" borderId="1" xfId="4" applyNumberFormat="1" applyFont="1" applyBorder="1" applyAlignment="1">
      <alignment horizontal="center" wrapText="1"/>
    </xf>
    <xf numFmtId="2" fontId="11" fillId="0" borderId="1" xfId="4" applyNumberFormat="1" applyFont="1" applyBorder="1" applyAlignment="1">
      <alignment horizontal="center" wrapText="1"/>
    </xf>
    <xf numFmtId="181" fontId="13" fillId="0" borderId="1" xfId="5" applyNumberFormat="1" applyFont="1" applyBorder="1" applyAlignment="1">
      <alignment wrapText="1"/>
    </xf>
    <xf numFmtId="181" fontId="9" fillId="0" borderId="1" xfId="5" applyNumberFormat="1" applyFont="1" applyBorder="1" applyAlignment="1">
      <alignment horizontal="center" wrapText="1"/>
    </xf>
    <xf numFmtId="2" fontId="9" fillId="0" borderId="1" xfId="5" applyNumberFormat="1" applyFont="1" applyBorder="1" applyAlignment="1">
      <alignment wrapText="1"/>
    </xf>
    <xf numFmtId="1" fontId="13" fillId="0" borderId="1" xfId="5" applyNumberFormat="1" applyFont="1" applyBorder="1" applyAlignment="1">
      <alignment wrapText="1"/>
    </xf>
    <xf numFmtId="179" fontId="13" fillId="0" borderId="1" xfId="5" applyNumberFormat="1" applyFont="1" applyBorder="1" applyAlignment="1">
      <alignment wrapText="1"/>
    </xf>
    <xf numFmtId="10" fontId="11" fillId="0" borderId="1" xfId="4" applyNumberFormat="1" applyFont="1" applyBorder="1" applyAlignment="1">
      <alignment horizontal="center" wrapText="1"/>
    </xf>
    <xf numFmtId="179" fontId="13" fillId="6" borderId="1" xfId="5" applyNumberFormat="1" applyFont="1" applyFill="1" applyBorder="1" applyAlignment="1">
      <alignment wrapText="1"/>
    </xf>
    <xf numFmtId="2" fontId="13" fillId="0" borderId="1" xfId="5" applyNumberFormat="1" applyFont="1" applyBorder="1" applyAlignment="1">
      <alignment wrapText="1"/>
    </xf>
    <xf numFmtId="179" fontId="13" fillId="4" borderId="1" xfId="5" applyNumberFormat="1" applyFont="1" applyFill="1" applyBorder="1" applyAlignment="1">
      <alignment wrapText="1"/>
    </xf>
    <xf numFmtId="10" fontId="13" fillId="4" borderId="1" xfId="5" applyNumberFormat="1" applyFont="1" applyFill="1" applyBorder="1" applyAlignment="1">
      <alignment wrapText="1"/>
    </xf>
    <xf numFmtId="179" fontId="13" fillId="8" borderId="1" xfId="5" applyNumberFormat="1" applyFont="1" applyFill="1" applyBorder="1" applyAlignment="1">
      <alignment wrapText="1"/>
    </xf>
    <xf numFmtId="10" fontId="9" fillId="4" borderId="2" xfId="5" applyNumberFormat="1" applyFont="1" applyFill="1" applyBorder="1" applyAlignment="1">
      <alignment wrapText="1"/>
    </xf>
    <xf numFmtId="179" fontId="9" fillId="0" borderId="2" xfId="5" applyNumberFormat="1" applyFont="1" applyBorder="1" applyAlignment="1">
      <alignment wrapText="1"/>
    </xf>
    <xf numFmtId="10" fontId="13" fillId="4" borderId="2" xfId="5" applyNumberFormat="1" applyFont="1" applyFill="1" applyBorder="1" applyAlignment="1">
      <alignment wrapText="1"/>
    </xf>
    <xf numFmtId="179" fontId="9" fillId="4" borderId="1" xfId="5" applyNumberFormat="1" applyFont="1" applyFill="1" applyBorder="1" applyAlignment="1">
      <alignment wrapText="1"/>
    </xf>
    <xf numFmtId="179" fontId="9" fillId="0" borderId="0" xfId="5" applyNumberFormat="1" applyFont="1" applyAlignment="1">
      <alignment wrapText="1"/>
    </xf>
    <xf numFmtId="182" fontId="8" fillId="2" borderId="1" xfId="5" applyNumberFormat="1" applyFont="1" applyFill="1" applyBorder="1" applyAlignment="1">
      <alignment wrapText="1"/>
    </xf>
    <xf numFmtId="179" fontId="8" fillId="2" borderId="1" xfId="5" applyNumberFormat="1" applyFont="1" applyFill="1" applyBorder="1" applyAlignment="1">
      <alignment wrapText="1"/>
    </xf>
    <xf numFmtId="10" fontId="8" fillId="2" borderId="1" xfId="5" applyNumberFormat="1" applyFont="1" applyFill="1" applyBorder="1" applyAlignment="1">
      <alignment wrapText="1"/>
    </xf>
    <xf numFmtId="183" fontId="2" fillId="0" borderId="1" xfId="4" applyNumberFormat="1" applyBorder="1" applyAlignment="1">
      <alignment horizontal="center" vertical="center"/>
    </xf>
    <xf numFmtId="184" fontId="2" fillId="0" borderId="1" xfId="4" applyNumberFormat="1" applyBorder="1" applyAlignment="1">
      <alignment horizontal="center" vertical="center"/>
    </xf>
    <xf numFmtId="176" fontId="2" fillId="0" borderId="1" xfId="4" applyBorder="1" applyAlignment="1">
      <alignment horizontal="center" vertical="center" wrapText="1"/>
    </xf>
    <xf numFmtId="176" fontId="2" fillId="6" borderId="1" xfId="4" applyFill="1" applyBorder="1" applyAlignment="1">
      <alignment horizontal="center" vertical="center"/>
    </xf>
    <xf numFmtId="49" fontId="2" fillId="6" borderId="1" xfId="4" applyNumberFormat="1" applyFill="1" applyBorder="1" applyAlignment="1">
      <alignment horizontal="center" vertical="center"/>
    </xf>
    <xf numFmtId="1" fontId="2" fillId="0" borderId="1" xfId="4" applyNumberFormat="1" applyBorder="1" applyAlignment="1">
      <alignment horizontal="center" vertical="center"/>
    </xf>
    <xf numFmtId="179" fontId="2" fillId="0" borderId="2" xfId="4" applyNumberFormat="1" applyBorder="1" applyAlignment="1">
      <alignment horizontal="center" vertical="center" wrapText="1"/>
    </xf>
    <xf numFmtId="4" fontId="2" fillId="0" borderId="2" xfId="4" applyNumberFormat="1" applyBorder="1" applyAlignment="1">
      <alignment horizontal="center" vertical="center"/>
    </xf>
    <xf numFmtId="2" fontId="2" fillId="0" borderId="2" xfId="4" applyNumberFormat="1" applyBorder="1" applyAlignment="1">
      <alignment horizontal="center" vertical="center"/>
    </xf>
    <xf numFmtId="179" fontId="2" fillId="2" borderId="1" xfId="4" applyNumberFormat="1" applyFill="1" applyBorder="1" applyAlignment="1">
      <alignment horizontal="center" vertical="center"/>
    </xf>
    <xf numFmtId="180" fontId="2" fillId="0" borderId="1" xfId="4" applyNumberFormat="1" applyBorder="1" applyAlignment="1">
      <alignment horizontal="center" vertical="center"/>
    </xf>
    <xf numFmtId="181" fontId="2" fillId="2" borderId="1" xfId="4" applyNumberFormat="1" applyFill="1" applyBorder="1" applyAlignment="1">
      <alignment horizontal="center" vertical="center"/>
    </xf>
    <xf numFmtId="181" fontId="2" fillId="0" borderId="1" xfId="4" applyNumberFormat="1" applyBorder="1" applyAlignment="1">
      <alignment horizontal="center" vertical="center"/>
    </xf>
    <xf numFmtId="2" fontId="2" fillId="0" borderId="1" xfId="4" applyNumberFormat="1" applyBorder="1" applyAlignment="1">
      <alignment horizontal="center" vertical="center"/>
    </xf>
    <xf numFmtId="1" fontId="2" fillId="2" borderId="1" xfId="4" applyNumberFormat="1" applyFill="1" applyBorder="1" applyAlignment="1">
      <alignment horizontal="center" vertical="center"/>
    </xf>
    <xf numFmtId="3" fontId="2" fillId="0" borderId="1" xfId="4" applyNumberFormat="1" applyBorder="1" applyAlignment="1">
      <alignment horizontal="center" vertical="center"/>
    </xf>
    <xf numFmtId="185" fontId="2" fillId="0" borderId="1" xfId="4" applyNumberFormat="1" applyBorder="1" applyAlignment="1">
      <alignment horizontal="center" vertical="center"/>
    </xf>
    <xf numFmtId="2" fontId="2" fillId="2" borderId="1" xfId="4" applyNumberFormat="1" applyFill="1" applyBorder="1" applyAlignment="1">
      <alignment horizontal="center" vertical="center"/>
    </xf>
    <xf numFmtId="10" fontId="2" fillId="0" borderId="1" xfId="4" applyNumberFormat="1" applyBorder="1" applyAlignment="1">
      <alignment horizontal="center" vertical="center"/>
    </xf>
    <xf numFmtId="179" fontId="2" fillId="6" borderId="1" xfId="4" applyNumberFormat="1" applyFill="1" applyBorder="1" applyAlignment="1">
      <alignment horizontal="center" vertical="center"/>
    </xf>
    <xf numFmtId="179" fontId="2" fillId="0" borderId="1" xfId="4" applyNumberFormat="1" applyBorder="1" applyAlignment="1">
      <alignment horizontal="center" vertical="center"/>
    </xf>
    <xf numFmtId="10" fontId="0" fillId="2" borderId="1" xfId="11" applyNumberFormat="1" applyFont="1" applyFill="1" applyBorder="1" applyAlignment="1">
      <alignment horizontal="center" vertical="center"/>
    </xf>
    <xf numFmtId="10" fontId="2" fillId="2" borderId="2" xfId="4" applyNumberFormat="1" applyFill="1" applyBorder="1" applyAlignment="1">
      <alignment horizontal="center" vertical="center"/>
    </xf>
    <xf numFmtId="179" fontId="2" fillId="0" borderId="0" xfId="4" applyNumberFormat="1" applyAlignment="1">
      <alignment horizontal="center" vertical="center"/>
    </xf>
    <xf numFmtId="179" fontId="14" fillId="2" borderId="3" xfId="1" applyNumberFormat="1" applyFont="1" applyFill="1" applyBorder="1" applyAlignment="1">
      <alignment horizontal="center" vertical="center"/>
    </xf>
    <xf numFmtId="10" fontId="2" fillId="2" borderId="1" xfId="4" applyNumberFormat="1" applyFill="1" applyBorder="1" applyAlignment="1">
      <alignment horizontal="center" vertical="center"/>
    </xf>
    <xf numFmtId="176" fontId="2" fillId="0" borderId="0" xfId="4" applyAlignment="1">
      <alignment horizontal="center" vertical="center"/>
    </xf>
    <xf numFmtId="176" fontId="15" fillId="0" borderId="1" xfId="4" applyFont="1" applyBorder="1" applyAlignment="1">
      <alignment horizontal="center" vertical="center" wrapText="1"/>
    </xf>
    <xf numFmtId="176" fontId="2" fillId="0" borderId="0" xfId="4" applyAlignment="1">
      <alignment horizontal="left" wrapText="1"/>
    </xf>
    <xf numFmtId="176" fontId="17" fillId="0" borderId="1" xfId="4" applyFont="1" applyBorder="1" applyAlignment="1">
      <alignment horizontal="center" vertical="center" wrapText="1"/>
    </xf>
  </cellXfs>
  <cellStyles count="28">
    <cellStyle name="Currency 2 2 2" xfId="2"/>
    <cellStyle name="Normal 1 2" xfId="3"/>
    <cellStyle name="Normal 2" xfId="4"/>
    <cellStyle name="Normal 2 18 2" xfId="5"/>
    <cellStyle name="Normal 3" xfId="6"/>
    <cellStyle name="Normal 3 2 15" xfId="7"/>
    <cellStyle name="Normal 35" xfId="8"/>
    <cellStyle name="Normal 52" xfId="9"/>
    <cellStyle name="Percent 17" xfId="10"/>
    <cellStyle name="Percent 2" xfId="11"/>
    <cellStyle name="Percent 2 2 2" xfId="12"/>
    <cellStyle name="Style 1" xfId="13"/>
    <cellStyle name="百分比 2" xfId="22"/>
    <cellStyle name="百分比 2 2" xfId="23"/>
    <cellStyle name="百分比 3" xfId="24"/>
    <cellStyle name="百分比 5" xfId="25"/>
    <cellStyle name="常规" xfId="0" builtinId="0"/>
    <cellStyle name="常规 18" xfId="15"/>
    <cellStyle name="常规 2" xfId="16"/>
    <cellStyle name="常规 23" xfId="17"/>
    <cellStyle name="常规 3" xfId="18"/>
    <cellStyle name="货币" xfId="1" builtinId="4"/>
    <cellStyle name="货币 2" xfId="26"/>
    <cellStyle name="货币 3" xfId="27"/>
    <cellStyle name="千位分隔 4" xfId="14"/>
    <cellStyle name="样式 1 2" xfId="19"/>
    <cellStyle name="样式 1 2 2" xfId="20"/>
    <cellStyle name="样式 1 5" xfId="2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3CBEB"/>
      <rgbColor rgb="FF808080"/>
      <rgbColor rgb="FF9999FF"/>
      <rgbColor rgb="FF993366"/>
      <rgbColor rgb="FFFFFFCC"/>
      <rgbColor rgb="FFE8E8E8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4E291"/>
      <rgbColor rgb="FFFBE3D6"/>
      <rgbColor rgb="FFA6CAEC"/>
      <rgbColor rgb="FFE59EDD"/>
      <rgbColor rgb="FFCC99FF"/>
      <rgbColor rgb="FFF6C6AD"/>
      <rgbColor rgb="FF3366FF"/>
      <rgbColor rgb="FF47D45A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212911</xdr:colOff>
      <xdr:row>1</xdr:row>
      <xdr:rowOff>0</xdr:rowOff>
    </xdr:from>
    <xdr:to>
      <xdr:col>1</xdr:col>
      <xdr:colOff>1313026</xdr:colOff>
      <xdr:row>2</xdr:row>
      <xdr:rowOff>11206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8B8FCDDB-08A4-D243-0158-34BBC3A2D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8676" y="2487704"/>
          <a:ext cx="1100115" cy="13222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Documents%20and%20Settings\kathy.li\Local%20Settings\Temporary%20Internet%20Files\Content.Outlook\7E91LGYA\bombay%20minkberber%20ex%20china%207-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M:\Documents%20and%20Settings\chrissys\Local%20Settings\Temporary%20Internet%20Files\Content.Outlook\N7IN4LHD\PO%20Worksheet%20Matrix%20with%20Attribute%20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Users\gaellyns\Desktop\Copy%20of%20PO%20Worksheet%20Bundle16-Linens-Textiles-02_23_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Fall%2012%20development\D65%20Holiday\Line%20Pla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Documents%20and%20Settings\zhangjun\Local%20Settings\Temporary%20Internet%20Files\Content.Outlook\YD2T8D84\ee%20cold%20weather%20ex%206-28%20%207-26%20-30%209-27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</sheetNames>
    <sheetDataSet>
      <sheetData sheetId="0">
        <row r="2">
          <cell r="DS2" t="str">
            <v>KD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  <sheetName val="Sheet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3"/>
  <sheetViews>
    <sheetView tabSelected="1" zoomScale="85" zoomScaleNormal="85" workbookViewId="0">
      <selection activeCell="A4" sqref="A2:XFD4"/>
    </sheetView>
  </sheetViews>
  <sheetFormatPr defaultColWidth="9.140625" defaultRowHeight="15"/>
  <cols>
    <col min="1" max="1" width="16.140625" style="3" customWidth="1"/>
    <col min="2" max="2" width="21.5703125" style="4" customWidth="1"/>
    <col min="3" max="3" width="13.140625" style="4" customWidth="1"/>
    <col min="4" max="4" width="19.140625" style="4" customWidth="1"/>
    <col min="5" max="5" width="10.28515625" style="4" customWidth="1"/>
    <col min="6" max="6" width="18.28515625" style="4" customWidth="1"/>
    <col min="7" max="7" width="14.85546875" style="4" customWidth="1"/>
    <col min="8" max="8" width="19.42578125" style="4" customWidth="1"/>
    <col min="9" max="9" width="21" style="4" customWidth="1"/>
    <col min="10" max="10" width="43.28515625" style="4" customWidth="1"/>
    <col min="11" max="11" width="20" style="4" customWidth="1"/>
    <col min="12" max="12" width="27" style="4" customWidth="1"/>
    <col min="13" max="13" width="12" style="4" customWidth="1"/>
    <col min="14" max="14" width="8.85546875" style="4" customWidth="1"/>
    <col min="15" max="15" width="15.5703125" style="4" customWidth="1"/>
    <col min="16" max="16" width="20.42578125" style="4" customWidth="1"/>
    <col min="17" max="17" width="8.85546875" style="5" customWidth="1"/>
    <col min="18" max="18" width="11.140625" style="5" customWidth="1"/>
    <col min="19" max="19" width="9.42578125" style="4" customWidth="1"/>
    <col min="20" max="20" width="13.42578125" style="6" customWidth="1"/>
    <col min="21" max="21" width="8.140625" style="7" customWidth="1"/>
    <col min="22" max="23" width="8.7109375" style="8" customWidth="1"/>
    <col min="24" max="24" width="12.42578125" style="7" customWidth="1"/>
    <col min="25" max="25" width="9.85546875" style="7" customWidth="1"/>
    <col min="26" max="26" width="9" style="7" customWidth="1"/>
    <col min="27" max="27" width="6.28515625" style="6" customWidth="1"/>
    <col min="28" max="28" width="7.85546875" style="8" customWidth="1"/>
    <col min="29" max="29" width="11.42578125" style="8" customWidth="1"/>
    <col min="30" max="30" width="9.85546875" style="6" customWidth="1"/>
    <col min="31" max="32" width="7.85546875" style="4" customWidth="1"/>
    <col min="33" max="33" width="9" style="7" customWidth="1"/>
    <col min="34" max="34" width="9" style="6" customWidth="1"/>
    <col min="35" max="35" width="9" style="8" customWidth="1"/>
    <col min="36" max="36" width="10" style="9" customWidth="1"/>
    <col min="37" max="37" width="9" style="5" customWidth="1"/>
    <col min="38" max="38" width="14.140625" style="4" customWidth="1"/>
    <col min="39" max="39" width="8.42578125" style="10" customWidth="1"/>
    <col min="40" max="40" width="10.7109375" style="5" customWidth="1"/>
    <col min="41" max="41" width="11.28515625" style="5" customWidth="1"/>
    <col min="42" max="42" width="11.5703125" style="5" customWidth="1"/>
    <col min="43" max="43" width="8.28515625" style="5" customWidth="1"/>
    <col min="44" max="44" width="11.5703125" style="10" customWidth="1"/>
    <col min="45" max="46" width="11.5703125" style="8" customWidth="1"/>
    <col min="47" max="47" width="9.140625" style="8"/>
    <col min="48" max="48" width="8.140625" style="10" customWidth="1"/>
    <col min="49" max="49" width="10.85546875" style="5" customWidth="1"/>
    <col min="50" max="50" width="8.140625" style="10" customWidth="1"/>
    <col min="51" max="51" width="9.140625" style="5"/>
    <col min="52" max="52" width="11.7109375" style="10" customWidth="1"/>
    <col min="53" max="53" width="9.28515625" style="5" customWidth="1"/>
    <col min="54" max="54" width="6.85546875" style="5" customWidth="1"/>
    <col min="55" max="55" width="9.140625" style="5"/>
    <col min="56" max="56" width="7.42578125" style="5" customWidth="1"/>
    <col min="57" max="57" width="7.7109375" style="5" customWidth="1"/>
    <col min="58" max="58" width="11.42578125" style="5" customWidth="1"/>
    <col min="59" max="59" width="11.85546875" style="4" customWidth="1"/>
    <col min="60" max="60" width="11.28515625" style="11" customWidth="1"/>
    <col min="61" max="61" width="9.85546875" style="5" customWidth="1"/>
    <col min="62" max="62" width="15" style="10" customWidth="1"/>
    <col min="63" max="63" width="10.140625" style="5" customWidth="1"/>
    <col min="64" max="64" width="8.85546875" style="5" customWidth="1"/>
    <col min="65" max="65" width="10.85546875" style="5" customWidth="1"/>
    <col min="66" max="66" width="8.140625" style="10" customWidth="1"/>
    <col min="67" max="69" width="10.42578125" style="5" customWidth="1"/>
    <col min="70" max="70" width="12.42578125" style="4" customWidth="1"/>
    <col min="71" max="71" width="10.42578125" style="4" customWidth="1"/>
    <col min="72" max="72" width="9.5703125" style="4" customWidth="1"/>
    <col min="73" max="73" width="13.42578125" style="4" customWidth="1"/>
    <col min="74" max="74" width="13.42578125" style="10" customWidth="1"/>
    <col min="75" max="16384" width="9.140625" style="4"/>
  </cols>
  <sheetData>
    <row r="1" spans="1:74" ht="57.75" customHeight="1">
      <c r="A1" s="12" t="s">
        <v>2</v>
      </c>
      <c r="B1" s="12" t="s">
        <v>3</v>
      </c>
      <c r="C1" s="13" t="s">
        <v>4</v>
      </c>
      <c r="D1" s="14" t="s">
        <v>0</v>
      </c>
      <c r="E1" s="14" t="s">
        <v>1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6" t="s">
        <v>18</v>
      </c>
      <c r="T1" s="17" t="s">
        <v>19</v>
      </c>
      <c r="U1" s="18" t="s">
        <v>20</v>
      </c>
      <c r="V1" s="19" t="s">
        <v>21</v>
      </c>
      <c r="W1" s="20" t="s">
        <v>22</v>
      </c>
      <c r="X1" s="21" t="s">
        <v>23</v>
      </c>
      <c r="Y1" s="22" t="s">
        <v>24</v>
      </c>
      <c r="Z1" s="23" t="s">
        <v>25</v>
      </c>
      <c r="AA1" s="23" t="s">
        <v>26</v>
      </c>
      <c r="AB1" s="23" t="s">
        <v>27</v>
      </c>
      <c r="AC1" s="24" t="s">
        <v>28</v>
      </c>
      <c r="AD1" s="17" t="s">
        <v>29</v>
      </c>
      <c r="AE1" s="25" t="s">
        <v>30</v>
      </c>
      <c r="AF1" s="26" t="s">
        <v>31</v>
      </c>
      <c r="AG1" s="23" t="s">
        <v>32</v>
      </c>
      <c r="AH1" s="23" t="s">
        <v>33</v>
      </c>
      <c r="AI1" s="23" t="s">
        <v>34</v>
      </c>
      <c r="AJ1" s="24" t="s">
        <v>35</v>
      </c>
      <c r="AK1" s="27" t="s">
        <v>36</v>
      </c>
      <c r="AL1" s="28" t="s">
        <v>37</v>
      </c>
      <c r="AM1" s="12" t="s">
        <v>38</v>
      </c>
      <c r="AN1" s="29" t="s">
        <v>39</v>
      </c>
      <c r="AO1" s="12" t="s">
        <v>40</v>
      </c>
      <c r="AP1" s="30" t="s">
        <v>41</v>
      </c>
      <c r="AQ1" s="31" t="s">
        <v>42</v>
      </c>
      <c r="AR1" s="29" t="s">
        <v>43</v>
      </c>
      <c r="AS1" s="32" t="s">
        <v>44</v>
      </c>
      <c r="AT1" s="32" t="s">
        <v>45</v>
      </c>
      <c r="AU1" s="24" t="s">
        <v>46</v>
      </c>
      <c r="AV1" s="29" t="s">
        <v>47</v>
      </c>
      <c r="AW1" s="30" t="s">
        <v>48</v>
      </c>
      <c r="AX1" s="29" t="s">
        <v>49</v>
      </c>
      <c r="AY1" s="30" t="s">
        <v>50</v>
      </c>
      <c r="AZ1" s="29" t="s">
        <v>74</v>
      </c>
      <c r="BA1" s="30" t="s">
        <v>51</v>
      </c>
      <c r="BB1" s="29" t="s">
        <v>52</v>
      </c>
      <c r="BC1" s="2" t="s">
        <v>53</v>
      </c>
      <c r="BD1" s="30" t="s">
        <v>54</v>
      </c>
      <c r="BE1" s="29" t="s">
        <v>55</v>
      </c>
      <c r="BF1" s="29" t="s">
        <v>56</v>
      </c>
      <c r="BG1" s="33" t="s">
        <v>57</v>
      </c>
      <c r="BH1" s="34" t="s">
        <v>58</v>
      </c>
      <c r="BI1" s="35" t="s">
        <v>59</v>
      </c>
      <c r="BJ1" s="36" t="s">
        <v>60</v>
      </c>
      <c r="BK1" s="29" t="s">
        <v>61</v>
      </c>
      <c r="BL1" s="37" t="s">
        <v>62</v>
      </c>
      <c r="BM1" s="33" t="s">
        <v>63</v>
      </c>
      <c r="BN1" s="38" t="s">
        <v>64</v>
      </c>
      <c r="BO1" s="39" t="s">
        <v>65</v>
      </c>
      <c r="BP1" s="39" t="s">
        <v>66</v>
      </c>
      <c r="BQ1" s="40"/>
      <c r="BR1" s="41" t="s">
        <v>67</v>
      </c>
      <c r="BS1" s="42" t="s">
        <v>68</v>
      </c>
      <c r="BT1" s="41" t="s">
        <v>69</v>
      </c>
      <c r="BU1" s="42" t="s">
        <v>70</v>
      </c>
      <c r="BV1" s="43" t="s">
        <v>71</v>
      </c>
    </row>
    <row r="2" spans="1:74" s="70" customFormat="1" ht="103.5" customHeight="1">
      <c r="A2" s="44">
        <v>4</v>
      </c>
      <c r="B2" s="1"/>
      <c r="C2" s="1"/>
      <c r="D2" s="1" t="s">
        <v>75</v>
      </c>
      <c r="E2" s="1"/>
      <c r="F2" s="1" t="s">
        <v>81</v>
      </c>
      <c r="G2" s="45" t="s">
        <v>76</v>
      </c>
      <c r="H2" s="46" t="s">
        <v>77</v>
      </c>
      <c r="I2" s="1" t="s">
        <v>82</v>
      </c>
      <c r="J2" s="71" t="s">
        <v>83</v>
      </c>
      <c r="K2" s="46" t="s">
        <v>78</v>
      </c>
      <c r="L2" s="73" t="s">
        <v>85</v>
      </c>
      <c r="M2" s="1" t="s">
        <v>79</v>
      </c>
      <c r="N2" s="46"/>
      <c r="O2" s="47" t="s">
        <v>86</v>
      </c>
      <c r="P2" s="48"/>
      <c r="Q2" s="1"/>
      <c r="R2" s="1"/>
      <c r="S2" s="1" t="s">
        <v>84</v>
      </c>
      <c r="T2" s="49">
        <v>75</v>
      </c>
      <c r="U2" s="50"/>
      <c r="V2" s="51">
        <f t="shared" ref="V2" si="0">X2*W2</f>
        <v>41.580000000000005</v>
      </c>
      <c r="W2" s="52">
        <v>7.7</v>
      </c>
      <c r="X2" s="53">
        <v>5.4</v>
      </c>
      <c r="Y2" s="1" t="s">
        <v>72</v>
      </c>
      <c r="Z2" s="54">
        <v>48</v>
      </c>
      <c r="AA2" s="54">
        <v>30</v>
      </c>
      <c r="AB2" s="54">
        <v>30</v>
      </c>
      <c r="AC2" s="49"/>
      <c r="AD2" s="49">
        <v>12</v>
      </c>
      <c r="AE2" s="55">
        <f>IF(Z2="","",Z2*AA2*AB2/1000000)</f>
        <v>4.3200000000000002E-2</v>
      </c>
      <c r="AF2" s="56"/>
      <c r="AG2" s="54"/>
      <c r="AH2" s="54"/>
      <c r="AI2" s="54"/>
      <c r="AJ2" s="57"/>
      <c r="AK2" s="57">
        <v>62</v>
      </c>
      <c r="AL2" s="58">
        <f>IF(AD2="","",AK2/AE2*AD2)</f>
        <v>17222.222222222223</v>
      </c>
      <c r="AM2" s="59">
        <v>4000</v>
      </c>
      <c r="AN2" s="53">
        <f>IF(ISERROR(AM2/AL2),"",AM2/AL2)</f>
        <v>0.23225806451612901</v>
      </c>
      <c r="AO2" s="1" t="s">
        <v>80</v>
      </c>
      <c r="AP2" s="60">
        <v>0.27800000000000002</v>
      </c>
      <c r="AQ2" s="53">
        <f>IF(ISERROR(X2*AP2),"",X2*AP2)</f>
        <v>1.5012000000000003</v>
      </c>
      <c r="AR2" s="53">
        <f>IF(ISERROR(X2+AN2+AQ2),"",X2+AN2+AQ2)</f>
        <v>7.1334580645161303</v>
      </c>
      <c r="AS2" s="61">
        <f>IF(ISERROR(Z2*AA2*AB2/AD2),"",Z2*AA2*AB2/AD2)</f>
        <v>3600</v>
      </c>
      <c r="AT2" s="61">
        <f>IF(ISERROR(AS2/28316.847),"",AS2/28316.847)</f>
        <v>0.12713279836558072</v>
      </c>
      <c r="AU2" s="57">
        <v>4</v>
      </c>
      <c r="AV2" s="53">
        <f>IF(ISERROR(AT2*AU2),"",AT2*AU2)</f>
        <v>0.50853119346232289</v>
      </c>
      <c r="AW2" s="62">
        <v>0.1</v>
      </c>
      <c r="AX2" s="53">
        <f>IF(ISERROR(BI2*AW2),"",BI2*AW2)</f>
        <v>1.4995000000000001</v>
      </c>
      <c r="AY2" s="62">
        <v>0</v>
      </c>
      <c r="AZ2" s="63" t="e">
        <f>IF(AT2="","",((IF(AT2&lt;0.6,#REF!,IF(AT2&lt;1.2,#REF!,IF(AT2&lt;1.8,#REF!,IF(AT2&lt;2.7,#REF!,IF(AT2&lt;4.8,#REF!,IF(AT2&lt;12.5,#REF!,IF(AT2&lt;50,#REF!,#REF!))))))))+(IF(AT2&lt;0.6,#REF!,IF(AT2&lt;1.2,#REF!,IF(AT2&lt;1.8,#REF!,IF(AT2&lt;2.7,#REF!,IF(AT2&lt;4.8,#REF!,IF(AT2&lt;12.5,#REF!,IF(AT2&lt;50,#REF!,#REF!)))))))))/AD2)</f>
        <v>#REF!</v>
      </c>
      <c r="BA2" s="62">
        <v>0</v>
      </c>
      <c r="BB2" s="53">
        <v>0</v>
      </c>
      <c r="BC2" s="64" t="s">
        <v>73</v>
      </c>
      <c r="BD2" s="62">
        <v>0.15</v>
      </c>
      <c r="BE2" s="53">
        <f>IF(ISERROR(BI2*BD2),"",BI2*BD2)</f>
        <v>2.24925</v>
      </c>
      <c r="BF2" s="53" t="str">
        <f>IF(ISERROR(AV2+AX2+AZ2+BB2+BE2),"",AV2+AX2+AZ2+BB2+BE2)</f>
        <v/>
      </c>
      <c r="BG2" s="53" t="str">
        <f>IF(ISERROR(AR2+BF2),"",AR2+BF2)</f>
        <v/>
      </c>
      <c r="BH2" s="65" t="str">
        <f t="shared" ref="BH2" si="1">IF(ISERROR((BI2-BG2)/BI2),"",(BI2-BG2)/BI2)</f>
        <v/>
      </c>
      <c r="BI2" s="53">
        <f>IF(BO2="","",BO2*(1-BP2))</f>
        <v>14.994999999999999</v>
      </c>
      <c r="BJ2" s="62">
        <v>0.15</v>
      </c>
      <c r="BK2" s="53">
        <f>IF(BJ2="","",BO2*BJ2)</f>
        <v>4.4984999999999999</v>
      </c>
      <c r="BL2" s="64">
        <v>8</v>
      </c>
      <c r="BM2" s="53" t="str">
        <f>IF(ISERROR(BG2+BK2+BL2),"",BG2+BK2+BL2)</f>
        <v/>
      </c>
      <c r="BN2" s="66" t="e">
        <f>IF(BO2="","",(BO2-BM2)/BO2)</f>
        <v>#VALUE!</v>
      </c>
      <c r="BO2" s="64">
        <v>29.99</v>
      </c>
      <c r="BP2" s="62">
        <v>0.5</v>
      </c>
      <c r="BQ2" s="67"/>
      <c r="BR2" s="53">
        <f>BI2</f>
        <v>14.994999999999999</v>
      </c>
      <c r="BS2" s="68">
        <f>IF(BT2="","",CEILING(BT2/0.9 - 0.01, 10) - 0.01)</f>
        <v>39.99</v>
      </c>
      <c r="BT2" s="53">
        <f>IF(BO2="","",BO2)</f>
        <v>29.99</v>
      </c>
      <c r="BU2" s="69">
        <f>IF(BR2="","",(BR2-AR2)/BR2)</f>
        <v>0.52427755488388594</v>
      </c>
      <c r="BV2" s="69">
        <f>IF(BS2="","",(BS2-BR2)/BS2)</f>
        <v>0.62503125781445368</v>
      </c>
    </row>
    <row r="3" spans="1:74">
      <c r="A3" s="72"/>
    </row>
  </sheetData>
  <phoneticPr fontId="16" type="noConversion"/>
  <pageMargins left="0.7" right="0.7" top="0.75" bottom="0.75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高丽</cp:lastModifiedBy>
  <cp:revision>0</cp:revision>
  <dcterms:created xsi:type="dcterms:W3CDTF">2025-03-10T18:28:45Z</dcterms:created>
  <dcterms:modified xsi:type="dcterms:W3CDTF">2026-05-20T07:38:01Z</dcterms:modified>
  <dc:language>en-US</dc:language>
</cp:coreProperties>
</file>