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D41556E-958B-4AA9-AD36-26356A53C182}" xr6:coauthVersionLast="47" xr6:coauthVersionMax="47" xr10:uidLastSave="{00000000-0000-0000-0000-000000000000}"/>
  <bookViews>
    <workbookView xWindow="-120" yWindow="-120" windowWidth="29040" windowHeight="15840" tabRatio="621" xr2:uid="{00000000-000D-0000-FFFF-FFFF00000000}"/>
  </bookViews>
  <sheets>
    <sheet name="Item" sheetId="10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" i="10" l="1"/>
  <c r="BE7" i="10"/>
  <c r="BD7" i="10"/>
  <c r="AK7" i="10"/>
  <c r="AD7" i="10"/>
  <c r="AF7" i="10" s="1"/>
  <c r="AH7" i="10" s="1"/>
  <c r="BE6" i="10"/>
  <c r="BD6" i="10"/>
  <c r="BC6" i="10"/>
  <c r="AY6" i="10"/>
  <c r="AS6" i="10"/>
  <c r="AP6" i="10"/>
  <c r="AN6" i="10"/>
  <c r="AK6" i="10"/>
  <c r="AD6" i="10"/>
  <c r="AF6" i="10" s="1"/>
  <c r="AH6" i="10" s="1"/>
  <c r="BE5" i="10"/>
  <c r="BD5" i="10"/>
  <c r="BC5" i="10"/>
  <c r="AY5" i="10"/>
  <c r="AS5" i="10"/>
  <c r="AP5" i="10"/>
  <c r="AN5" i="10"/>
  <c r="AK5" i="10"/>
  <c r="AD5" i="10"/>
  <c r="AF5" i="10" s="1"/>
  <c r="AH5" i="10" s="1"/>
  <c r="BE4" i="10"/>
  <c r="BD4" i="10"/>
  <c r="AK4" i="10"/>
  <c r="AD4" i="10"/>
  <c r="AF4" i="10" s="1"/>
  <c r="AH4" i="10" s="1"/>
  <c r="BE3" i="10"/>
  <c r="BD3" i="10"/>
  <c r="AK3" i="10"/>
  <c r="AD3" i="10"/>
  <c r="AF3" i="10" s="1"/>
  <c r="AH3" i="10" s="1"/>
  <c r="BE2" i="10"/>
  <c r="BD2" i="10"/>
  <c r="AK2" i="10"/>
  <c r="AD2" i="10"/>
  <c r="AF2" i="10" s="1"/>
  <c r="AH2" i="10" s="1"/>
  <c r="AL5" i="10" l="1"/>
  <c r="AN3" i="10"/>
  <c r="BC3" i="10"/>
  <c r="AP3" i="10"/>
  <c r="AY3" i="10"/>
  <c r="AS3" i="10"/>
  <c r="AY4" i="10"/>
  <c r="AP4" i="10"/>
  <c r="AN4" i="10"/>
  <c r="BC4" i="10"/>
  <c r="AS4" i="10"/>
  <c r="BC7" i="10"/>
  <c r="AS7" i="10"/>
  <c r="AP7" i="10"/>
  <c r="AY7" i="10"/>
  <c r="AN7" i="10"/>
  <c r="AL2" i="10"/>
  <c r="BC2" i="10"/>
  <c r="AN2" i="10"/>
  <c r="AP2" i="10"/>
  <c r="AS2" i="10"/>
  <c r="AL6" i="10"/>
  <c r="AL7" i="10"/>
  <c r="AL4" i="10"/>
  <c r="AT5" i="10"/>
  <c r="AU5" i="10" s="1"/>
  <c r="AT3" i="10"/>
  <c r="AU3" i="10" s="1"/>
  <c r="AT6" i="10"/>
  <c r="AU6" i="10" s="1"/>
  <c r="AT7" i="10"/>
  <c r="AU7" i="10" s="1"/>
  <c r="AL3" i="10"/>
  <c r="AT4" i="10"/>
  <c r="AU4" i="10" s="1"/>
  <c r="BB5" i="10" l="1"/>
  <c r="AV5" i="10"/>
  <c r="AT2" i="10"/>
  <c r="AU2" i="10" s="1"/>
  <c r="AV7" i="10"/>
  <c r="BB7" i="10"/>
  <c r="BB4" i="10"/>
  <c r="AV4" i="10"/>
  <c r="BB3" i="10"/>
  <c r="AV3" i="10"/>
  <c r="AV6" i="10"/>
  <c r="BB6" i="10"/>
  <c r="AV2" i="10" l="1"/>
  <c r="BB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44934513-4939-408C-9EFE-CF451C545267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3A4F0B8E-8EF1-4E42-8D48-0565D2C40358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4CDB9783-1DD0-442F-B154-49E21643872D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 xr:uid="{7464B6D0-DA50-4D57-A875-8630CFF6B4A8}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 xr:uid="{0653C8FF-4BC3-4379-BB90-F137D1E54F8B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 xr:uid="{2B4ED0E8-CAF0-4C68-B902-6DF2B0117651}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 xr:uid="{ACEA37AC-6DE1-4CCA-BA58-1FD6DAEB41D6}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 xr:uid="{1B88E724-338A-4C13-9B53-FE10742D4B43}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 xr:uid="{F75CEC18-499D-4B55-9F2C-6685BE39BC5D}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 xr:uid="{591BA9A9-9568-41FB-AF9A-ADFD87DFD61E}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 xr:uid="{1AD630A9-3FBD-4366-94EE-3DC52954D3D5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 xr:uid="{E2CC34A7-8DB5-4FE4-A228-F94F4BB46678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 xr:uid="{BCE10ED0-66A2-40DB-A65E-F55EF77A921C}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 xr:uid="{9F980847-3804-42DF-9049-0B06F7F2C197}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 xr:uid="{862042C7-0713-4CE0-835F-8A7BCA4110E0}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 xr:uid="{7E7E8EEE-9F9B-447E-AA7E-AC7CB5B80EBF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<sst xmlns="http://schemas.openxmlformats.org/spreadsheetml/2006/main" count="170" uniqueCount="101">
  <si>
    <t>Brand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</si>
  <si>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</si>
  <si>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</si>
  <si>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</si>
  <si>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</si>
  <si>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</si>
  <si>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</si>
  <si>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</si>
  <si>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</si>
  <si>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</si>
  <si>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</si>
  <si>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</si>
  <si>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</si>
  <si>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</si>
  <si>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</si>
  <si>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</si>
  <si>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</si>
  <si>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</si>
  <si>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</si>
  <si>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</si>
  <si>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</si>
  <si>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</si>
  <si>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</si>
  <si>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</si>
  <si>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</si>
  <si>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</si>
  <si>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</si>
  <si>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</si>
  <si>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</si>
  <si>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</si>
  <si>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</si>
  <si>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</si>
  <si>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</si>
  <si>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</si>
  <si>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</si>
  <si>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</si>
  <si>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</si>
  <si>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</si>
  <si>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</si>
  <si>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</si>
  <si>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</si>
  <si>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</si>
  <si>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</si>
  <si>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</si>
  <si>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$</t>
  </si>
  <si>
    <t>Total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</si>
  <si>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</si>
  <si>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</si>
  <si>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</si>
  <si>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</si>
  <si>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</si>
  <si>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</si>
  <si>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</si>
  <si>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</si>
  <si>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</si>
  <si>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</si>
  <si>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</si>
  <si>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</si>
  <si>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</si>
  <si>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Piece</t>
  </si>
  <si>
    <t>Normal</t>
  </si>
  <si>
    <t>8424.89.9000</t>
  </si>
  <si>
    <t>Yantian,China</t>
  </si>
  <si>
    <t>BATH ACCESSORIES</t>
  </si>
  <si>
    <t>Illusion</t>
  </si>
  <si>
    <t>Glass Lotion dispenser,brown plastic chromed pump head</t>
  </si>
  <si>
    <t>Lotion dispenser,brown plastic chromed pump head</t>
  </si>
  <si>
    <t>Hammered Glass</t>
  </si>
  <si>
    <t>3.13x3.13x7.72"</t>
  </si>
  <si>
    <t>Brown</t>
  </si>
  <si>
    <t>2 pcs LP+1 pc TBH+1 pc TUM+1 pc SD+1pc CJ+1pc Tray 7pcs,mixed into a master carton</t>
  </si>
  <si>
    <t>Aspire</t>
  </si>
  <si>
    <t>Glass Toothbrush holder</t>
  </si>
  <si>
    <t>Toothbrush holder</t>
  </si>
  <si>
    <t>3.27x3.27x4.17"</t>
  </si>
  <si>
    <t>7013.99.5010</t>
  </si>
  <si>
    <t>Glass Tumbler</t>
  </si>
  <si>
    <t>Tumbler</t>
  </si>
  <si>
    <t>3.27x3.27x4.13"</t>
  </si>
  <si>
    <t>Glass Soap dish</t>
  </si>
  <si>
    <t>Soap dish</t>
  </si>
  <si>
    <t>5.91x5.91x1.1"</t>
  </si>
  <si>
    <t>Tray</t>
  </si>
  <si>
    <t>9.96x9.96x1.18"</t>
  </si>
  <si>
    <t>Glass Cotton jar</t>
  </si>
  <si>
    <t>Cotton jar</t>
  </si>
  <si>
    <t>4.13x4.13x4.61"</t>
  </si>
  <si>
    <t>N Natori 5%</t>
  </si>
  <si>
    <t>N Natori</t>
  </si>
  <si>
    <t>7013.99.8090</t>
    <phoneticPr fontId="0" type="noConversion"/>
  </si>
  <si>
    <r>
      <rPr>
        <sz val="11"/>
        <color rgb="FFFF0000"/>
        <rFont val="Calibri"/>
        <family val="2"/>
      </rPr>
      <t>Glass</t>
    </r>
    <r>
      <rPr>
        <sz val="11"/>
        <rFont val="Calibri"/>
        <family val="2"/>
      </rPr>
      <t xml:space="preserve"> Tray</t>
    </r>
  </si>
  <si>
    <t>QTY</t>
  </si>
  <si>
    <t>Inland Transition %</t>
  </si>
  <si>
    <t>FOB Cost with Load $</t>
  </si>
  <si>
    <t>JLA DI Price
FINAL</t>
  </si>
  <si>
    <t>NN71-0503</t>
  </si>
  <si>
    <t>NN71-0504</t>
  </si>
  <si>
    <t>NN71-0505</t>
  </si>
  <si>
    <t>NN71-0506</t>
  </si>
  <si>
    <t>NN71-0507</t>
  </si>
  <si>
    <t>NN71-0508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</si>
</sst>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&quot;$&quot;* #,##0.00_);_(&quot;$&quot;* \(#,##0.00\);_(&quot;$&quot;* &quot;-&quot;??_);_(@_)"/>
    <numFmt numFmtId="177" formatCode="_(* #,##0.00_);_(* \(#,##0.00\);_(* \-??_);_(@_)"/>
    <numFmt numFmtId="178" formatCode="_(\$* #,##0.00_);_(\$* \(#,##0.00\);_(\$* \-??_);_(@_)"/>
    <numFmt numFmtId="179" formatCode="[$$-409]#,##0.000000"/>
    <numFmt numFmtId="180" formatCode="\$#,##0.00"/>
    <numFmt numFmtId="181" formatCode="[$$-409]#,##0.00;\-[$$-409]#,##0.00"/>
    <numFmt numFmtId="182" formatCode="0.0"/>
    <numFmt numFmtId="183" formatCode="0.000"/>
    <numFmt numFmtId="184" formatCode="0.00_ 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&quot;$&quot;#,##0"/>
    <numFmt numFmtId="196" formatCode="[$¥-804]#,##0.00"/>
  </numFmts>
  <fonts count="18" x14ac:knownFonts="1">
    <font>
      <sz val="11"/>
      <name val="Calibri"/>
      <charset val="1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theme="2"/>
        <bgColor rgb="FFF0E6FF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C"/>
      </patternFill>
    </fill>
    <fill>
      <patternFill patternType="solid">
        <fgColor rgb="FFFFFF00"/>
        <bgColor rgb="FFFFD700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DDEEFF"/>
        <bgColor rgb="FFE6F0FF"/>
      </patternFill>
    </fill>
    <fill>
      <patternFill patternType="solid">
        <fgColor rgb="FFC6EFCE"/>
        <bgColor rgb="FFC1E5F5"/>
      </patternFill>
    </fill>
    <fill>
      <patternFill patternType="solid">
        <fgColor rgb="FFEEFFEE"/>
        <bgColor rgb="FFE8FFE8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6F0FF"/>
      </patternFill>
    </fill>
    <fill>
      <patternFill patternType="solid">
        <fgColor rgb="FFFFFF00"/>
        <bgColor rgb="FFE8FFE8"/>
      </patternFill>
    </fill>
    <fill>
      <patternFill patternType="solid">
        <fgColor rgb="FFFFFF00"/>
        <b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rgb="FFFFF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77" fontId="2" fillId="0" borderId="0"/>
    <xf numFmtId="178" fontId="3" fillId="0" borderId="0"/>
    <xf numFmtId="0" fontId="4" fillId="0" borderId="0"/>
    <xf numFmtId="0" fontId="5" fillId="0" borderId="0"/>
    <xf numFmtId="179" fontId="3" fillId="0" borderId="0">
      <alignment vertical="center"/>
    </xf>
    <xf numFmtId="9" fontId="4" fillId="0" borderId="0"/>
    <xf numFmtId="0" fontId="5" fillId="0" borderId="0"/>
    <xf numFmtId="179" fontId="5" fillId="0" borderId="0"/>
    <xf numFmtId="0" fontId="5" fillId="0" borderId="0"/>
    <xf numFmtId="0" fontId="9" fillId="0" borderId="0"/>
    <xf numFmtId="0" fontId="9" fillId="0" borderId="0"/>
    <xf numFmtId="0" fontId="6" fillId="0" borderId="0"/>
    <xf numFmtId="0" fontId="2" fillId="0" borderId="0">
      <alignment vertical="center"/>
    </xf>
    <xf numFmtId="0" fontId="9" fillId="0" borderId="0"/>
    <xf numFmtId="0" fontId="13" fillId="15" borderId="0">
      <alignment horizontal="center" vertical="center"/>
    </xf>
    <xf numFmtId="196" fontId="15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80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3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0" fontId="7" fillId="1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8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0" fontId="7" fillId="0" borderId="1" xfId="0" applyNumberFormat="1" applyFont="1" applyBorder="1" applyAlignment="1">
      <alignment horizontal="center" wrapText="1"/>
    </xf>
    <xf numFmtId="180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183" fontId="9" fillId="2" borderId="1" xfId="0" applyNumberFormat="1" applyFont="1" applyFill="1" applyBorder="1"/>
    <xf numFmtId="1" fontId="9" fillId="2" borderId="1" xfId="0" applyNumberFormat="1" applyFont="1" applyFill="1" applyBorder="1"/>
    <xf numFmtId="190" fontId="9" fillId="7" borderId="1" xfId="0" applyNumberFormat="1" applyFont="1" applyFill="1" applyBorder="1"/>
    <xf numFmtId="189" fontId="9" fillId="2" borderId="1" xfId="0" applyNumberFormat="1" applyFont="1" applyFill="1" applyBorder="1"/>
    <xf numFmtId="180" fontId="9" fillId="2" borderId="1" xfId="0" applyNumberFormat="1" applyFont="1" applyFill="1" applyBorder="1"/>
    <xf numFmtId="9" fontId="9" fillId="7" borderId="1" xfId="0" applyNumberFormat="1" applyFont="1" applyFill="1" applyBorder="1"/>
    <xf numFmtId="189" fontId="11" fillId="10" borderId="1" xfId="0" applyNumberFormat="1" applyFont="1" applyFill="1" applyBorder="1" applyAlignment="1">
      <alignment horizontal="center"/>
    </xf>
    <xf numFmtId="189" fontId="9" fillId="2" borderId="1" xfId="0" applyNumberFormat="1" applyFont="1" applyFill="1" applyBorder="1" applyAlignment="1">
      <alignment wrapText="1"/>
    </xf>
    <xf numFmtId="180" fontId="9" fillId="2" borderId="1" xfId="0" applyNumberFormat="1" applyFont="1" applyFill="1" applyBorder="1" applyAlignment="1">
      <alignment wrapText="1"/>
    </xf>
    <xf numFmtId="187" fontId="9" fillId="8" borderId="1" xfId="0" applyNumberFormat="1" applyFont="1" applyFill="1" applyBorder="1" applyAlignment="1">
      <alignment wrapText="1"/>
    </xf>
    <xf numFmtId="10" fontId="9" fillId="2" borderId="1" xfId="0" applyNumberFormat="1" applyFont="1" applyFill="1" applyBorder="1" applyAlignment="1">
      <alignment wrapText="1"/>
    </xf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/>
    <xf numFmtId="181" fontId="9" fillId="9" borderId="1" xfId="0" applyNumberFormat="1" applyFont="1" applyFill="1" applyBorder="1"/>
    <xf numFmtId="0" fontId="9" fillId="9" borderId="1" xfId="0" applyFont="1" applyFill="1" applyBorder="1" applyAlignment="1">
      <alignment wrapText="1"/>
    </xf>
    <xf numFmtId="184" fontId="9" fillId="9" borderId="1" xfId="0" applyNumberFormat="1" applyFont="1" applyFill="1" applyBorder="1"/>
    <xf numFmtId="182" fontId="9" fillId="9" borderId="1" xfId="0" applyNumberFormat="1" applyFont="1" applyFill="1" applyBorder="1"/>
    <xf numFmtId="2" fontId="9" fillId="9" borderId="1" xfId="0" applyNumberFormat="1" applyFont="1" applyFill="1" applyBorder="1"/>
    <xf numFmtId="185" fontId="9" fillId="9" borderId="1" xfId="0" applyNumberFormat="1" applyFont="1" applyFill="1" applyBorder="1"/>
    <xf numFmtId="186" fontId="9" fillId="9" borderId="1" xfId="0" applyNumberFormat="1" applyFont="1" applyFill="1" applyBorder="1"/>
    <xf numFmtId="9" fontId="9" fillId="9" borderId="1" xfId="0" applyNumberFormat="1" applyFont="1" applyFill="1" applyBorder="1" applyAlignment="1">
      <alignment wrapText="1"/>
    </xf>
    <xf numFmtId="180" fontId="9" fillId="9" borderId="1" xfId="0" applyNumberFormat="1" applyFont="1" applyFill="1" applyBorder="1"/>
    <xf numFmtId="188" fontId="9" fillId="9" borderId="1" xfId="0" applyNumberFormat="1" applyFont="1" applyFill="1" applyBorder="1"/>
    <xf numFmtId="180" fontId="9" fillId="9" borderId="1" xfId="0" applyNumberFormat="1" applyFont="1" applyFill="1" applyBorder="1" applyAlignment="1">
      <alignment wrapText="1"/>
    </xf>
    <xf numFmtId="183" fontId="12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1" fontId="12" fillId="0" borderId="1" xfId="0" applyNumberFormat="1" applyFont="1" applyBorder="1" applyAlignment="1">
      <alignment wrapText="1"/>
    </xf>
    <xf numFmtId="180" fontId="12" fillId="0" borderId="1" xfId="0" applyNumberFormat="1" applyFont="1" applyBorder="1" applyAlignment="1">
      <alignment wrapText="1"/>
    </xf>
    <xf numFmtId="180" fontId="12" fillId="5" borderId="1" xfId="0" applyNumberFormat="1" applyFont="1" applyFill="1" applyBorder="1" applyAlignment="1">
      <alignment wrapText="1"/>
    </xf>
    <xf numFmtId="180" fontId="7" fillId="0" borderId="1" xfId="0" applyNumberFormat="1" applyFont="1" applyBorder="1" applyAlignment="1">
      <alignment wrapText="1"/>
    </xf>
    <xf numFmtId="180" fontId="12" fillId="3" borderId="1" xfId="0" applyNumberFormat="1" applyFont="1" applyFill="1" applyBorder="1" applyAlignment="1">
      <alignment wrapText="1"/>
    </xf>
    <xf numFmtId="10" fontId="12" fillId="3" borderId="1" xfId="0" applyNumberFormat="1" applyFont="1" applyFill="1" applyBorder="1" applyAlignment="1">
      <alignment wrapText="1"/>
    </xf>
    <xf numFmtId="180" fontId="7" fillId="6" borderId="1" xfId="0" applyNumberFormat="1" applyFont="1" applyFill="1" applyBorder="1" applyAlignment="1">
      <alignment wrapText="1"/>
    </xf>
    <xf numFmtId="180" fontId="7" fillId="3" borderId="1" xfId="0" applyNumberFormat="1" applyFont="1" applyFill="1" applyBorder="1" applyAlignment="1">
      <alignment wrapText="1"/>
    </xf>
    <xf numFmtId="2" fontId="12" fillId="0" borderId="1" xfId="0" applyNumberFormat="1" applyFont="1" applyBorder="1" applyAlignment="1">
      <alignment wrapText="1"/>
    </xf>
    <xf numFmtId="189" fontId="7" fillId="13" borderId="1" xfId="0" applyNumberFormat="1" applyFont="1" applyFill="1" applyBorder="1" applyAlignment="1">
      <alignment horizontal="center"/>
    </xf>
    <xf numFmtId="10" fontId="7" fillId="11" borderId="1" xfId="0" applyNumberFormat="1" applyFont="1" applyFill="1" applyBorder="1" applyAlignment="1">
      <alignment horizontal="center" wrapText="1"/>
    </xf>
    <xf numFmtId="187" fontId="9" fillId="12" borderId="1" xfId="0" applyNumberFormat="1" applyFont="1" applyFill="1" applyBorder="1"/>
    <xf numFmtId="182" fontId="9" fillId="2" borderId="1" xfId="0" applyNumberFormat="1" applyFont="1" applyFill="1" applyBorder="1"/>
    <xf numFmtId="0" fontId="7" fillId="16" borderId="1" xfId="0" applyFont="1" applyFill="1" applyBorder="1" applyAlignment="1">
      <alignment horizontal="center" wrapText="1"/>
    </xf>
    <xf numFmtId="0" fontId="16" fillId="0" borderId="1" xfId="1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37" fontId="8" fillId="0" borderId="1" xfId="18" applyNumberFormat="1" applyFont="1" applyFill="1" applyBorder="1" applyAlignment="1">
      <alignment horizontal="center" vertical="center"/>
    </xf>
    <xf numFmtId="37" fontId="8" fillId="0" borderId="1" xfId="18" applyNumberFormat="1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1" fillId="11" borderId="1" xfId="0" applyFont="1" applyFill="1" applyBorder="1"/>
  </cellXfs>
  <cellStyles count="21">
    <cellStyle name="Comma 5" xfId="1" xr:uid="{00000000-0005-0000-0000-000006000000}"/>
    <cellStyle name="Currency 15" xfId="2" xr:uid="{00000000-0005-0000-0000-000007000000}"/>
    <cellStyle name="Currency 2" xfId="18" xr:uid="{81C866E0-80BC-4304-99A4-9EDC488D7FDB}"/>
    <cellStyle name="Monétaire 2" xfId="19" xr:uid="{A24B87A6-E85D-4C86-861C-0C2D796318C3}"/>
    <cellStyle name="Normal 2" xfId="3" xr:uid="{00000000-0005-0000-0000-000008000000}"/>
    <cellStyle name="Normal 2 18 2" xfId="4" xr:uid="{00000000-0005-0000-0000-000009000000}"/>
    <cellStyle name="Normal 2 18 2 2" xfId="12" xr:uid="{5CB6B88E-A3D9-4D06-A217-9A2D04A4DAEE}"/>
    <cellStyle name="Normal 2 2" xfId="11" xr:uid="{40AF946F-972E-4434-B142-6F90B6AA5429}"/>
    <cellStyle name="Normal 3" xfId="10" xr:uid="{F5BAB1B9-C3BB-4A24-A80B-2D38D656C7ED}"/>
    <cellStyle name="Normal 3 2" xfId="14" xr:uid="{402C5364-FFC2-4DA1-B536-7FD688779E9D}"/>
    <cellStyle name="Normal 4" xfId="17" xr:uid="{F96207E2-4807-4FEE-B2B8-34E7F52ACD42}"/>
    <cellStyle name="Normal 55" xfId="16" xr:uid="{3962BC7A-0A22-4E9D-BAAC-C333D7252528}"/>
    <cellStyle name="Normal 65" xfId="5" xr:uid="{00000000-0005-0000-0000-00000A000000}"/>
    <cellStyle name="Percent 2" xfId="6" xr:uid="{00000000-0005-0000-0000-00000B000000}"/>
    <cellStyle name="RowLevel_4 2" xfId="20" xr:uid="{CFD3BE84-4B51-4B0B-AFE2-39C52B7DB5F3}"/>
    <cellStyle name="S0" xfId="15" xr:uid="{F797F6CA-B430-4836-8928-F27CEC6BD43D}"/>
    <cellStyle name="Style 1" xfId="7" xr:uid="{00000000-0005-0000-0000-00000C000000}"/>
    <cellStyle name="Style 1 2" xfId="8" xr:uid="{00000000-0005-0000-0000-00000D000000}"/>
    <cellStyle name="常规" xfId="0" builtinId="0"/>
    <cellStyle name="常规 6" xfId="13" xr:uid="{CD1B6839-8E0F-4072-9879-5489E773B881}"/>
    <cellStyle name="样式 1 2" xfId="9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E6F0FF"/>
      <rgbColor rgb="FF9C0006"/>
      <rgbColor rgb="FF008000"/>
      <rgbColor rgb="FF000080"/>
      <rgbColor rgb="FFFFF0E0"/>
      <rgbColor rgb="FF800080"/>
      <rgbColor rgb="FF008080"/>
      <rgbColor rgb="FFFFC7CE"/>
      <rgbColor rgb="FFF5E6FF"/>
      <rgbColor rgb="FFE8E8E8"/>
      <rgbColor rgb="FF993366"/>
      <rgbColor rgb="FFFFFFCC"/>
      <rgbColor rgb="FFE4F9FF"/>
      <rgbColor rgb="FF660066"/>
      <rgbColor rgb="FFFFE4E4"/>
      <rgbColor rgb="FF0066CC"/>
      <rgbColor rgb="FFC1E5F5"/>
      <rgbColor rgb="FF000080"/>
      <rgbColor rgb="FFFF00FF"/>
      <rgbColor rgb="FFFFEEDD"/>
      <rgbColor rgb="FFE8FFE8"/>
      <rgbColor rgb="FF800080"/>
      <rgbColor rgb="FF800000"/>
      <rgbColor rgb="FF008080"/>
      <rgbColor rgb="FF0000FF"/>
      <rgbColor rgb="FFEEFFEE"/>
      <rgbColor rgb="FFDDEEFF"/>
      <rgbColor rgb="FFC6EFCE"/>
      <rgbColor rgb="FFFFF9CC"/>
      <rgbColor rgb="FF83CBEB"/>
      <rgbColor rgb="FFFBE3D6"/>
      <rgbColor rgb="FFF0E6FF"/>
      <rgbColor rgb="FFF6C6AD"/>
      <rgbColor rgb="FF3366FF"/>
      <rgbColor rgb="FF47D45A"/>
      <rgbColor rgb="FF92D050"/>
      <rgbColor rgb="FFFFD700"/>
      <rgbColor rgb="FFFFC000"/>
      <rgbColor rgb="FFFFEAEA"/>
      <rgbColor rgb="FF666699"/>
      <rgbColor rgb="FF84E291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82321</xdr:colOff>
      <xdr:row>7</xdr:row>
      <xdr:rowOff>0</xdr:rowOff>
    </xdr:from>
    <xdr:to>
      <xdr:col>82</xdr:col>
      <xdr:colOff>121806</xdr:colOff>
      <xdr:row>20</xdr:row>
      <xdr:rowOff>115697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BC8889C-CAF8-46B9-83CB-865A77754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8771" y="17709511"/>
          <a:ext cx="9659734" cy="2519310"/>
        </a:xfrm>
        <a:prstGeom prst="rect">
          <a:avLst/>
        </a:prstGeom>
      </xdr:spPr>
    </xdr:pic>
    <xdr:clientData/>
  </xdr:twoCellAnchor>
  <xdr:twoCellAnchor editAs="oneCell">
    <xdr:from>
      <xdr:col>66</xdr:col>
      <xdr:colOff>355462</xdr:colOff>
      <xdr:row>7</xdr:row>
      <xdr:rowOff>0</xdr:rowOff>
    </xdr:from>
    <xdr:to>
      <xdr:col>84</xdr:col>
      <xdr:colOff>14266</xdr:colOff>
      <xdr:row>19</xdr:row>
      <xdr:rowOff>2341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55816AF-18BC-467C-875C-A956EBB7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30299" y="4193071"/>
          <a:ext cx="10653967" cy="2238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D869-F334-4D09-AA5F-50C110457F10}">
  <dimension ref="A1:BJ7"/>
  <sheetViews>
    <sheetView tabSelected="1" topLeftCell="L1" zoomScale="92" zoomScaleNormal="92" workbookViewId="0">
      <selection activeCell="AB14" sqref="AB14"/>
    </sheetView>
  </sheetViews>
  <sheetFormatPr defaultColWidth="9.140625" defaultRowHeight="15" x14ac:dyDescent="0.25"/>
  <cols>
    <col min="1" max="1" width="10.140625" style="1" hidden="1" customWidth="1"/>
    <col min="2" max="2" width="38.5703125" style="2" customWidth="1"/>
    <col min="3" max="3" width="9.140625" style="2" customWidth="1"/>
    <col min="4" max="4" width="16" style="2" customWidth="1"/>
    <col min="5" max="5" width="20.42578125" style="2" customWidth="1"/>
    <col min="6" max="6" width="24.42578125" style="2" customWidth="1"/>
    <col min="7" max="7" width="14.85546875" style="2" customWidth="1"/>
    <col min="8" max="8" width="28.140625" style="2" customWidth="1"/>
    <col min="9" max="9" width="31.42578125" style="2" customWidth="1"/>
    <col min="10" max="10" width="24.5703125" style="2" customWidth="1"/>
    <col min="11" max="11" width="22.140625" style="3" customWidth="1"/>
    <col min="12" max="12" width="17.85546875" style="2" customWidth="1"/>
    <col min="13" max="13" width="12.85546875" style="2" customWidth="1"/>
    <col min="14" max="14" width="11.5703125" style="2" customWidth="1"/>
    <col min="15" max="15" width="10.140625" style="2" customWidth="1"/>
    <col min="16" max="16" width="14.5703125" style="2" customWidth="1"/>
    <col min="17" max="17" width="19.140625" style="2" customWidth="1"/>
    <col min="18" max="18" width="8.85546875" style="2" customWidth="1"/>
    <col min="19" max="19" width="9.85546875" style="4" customWidth="1"/>
    <col min="20" max="21" width="9.42578125" style="2" customWidth="1"/>
    <col min="22" max="22" width="8.140625" style="5" customWidth="1"/>
    <col min="23" max="23" width="8.85546875" style="5" customWidth="1"/>
    <col min="24" max="24" width="8.5703125" style="5" customWidth="1"/>
    <col min="25" max="25" width="8.140625" style="5" customWidth="1"/>
    <col min="26" max="26" width="8.85546875" style="5" customWidth="1"/>
    <col min="27" max="27" width="7.140625" style="5" customWidth="1"/>
    <col min="28" max="28" width="9" style="6" customWidth="1"/>
    <col min="29" max="29" width="6.140625" style="7" customWidth="1"/>
    <col min="30" max="30" width="10" style="8" customWidth="1"/>
    <col min="31" max="31" width="10" style="6" customWidth="1"/>
    <col min="32" max="32" width="16" style="7" customWidth="1"/>
    <col min="33" max="33" width="11.5703125" style="2" customWidth="1"/>
    <col min="34" max="34" width="10.42578125" style="4" customWidth="1"/>
    <col min="35" max="35" width="13.7109375" style="2" customWidth="1"/>
    <col min="36" max="36" width="8.42578125" style="9" customWidth="1"/>
    <col min="37" max="37" width="9" style="4" customWidth="1"/>
    <col min="38" max="38" width="8.42578125" style="4" customWidth="1"/>
    <col min="39" max="39" width="7.85546875" style="9" customWidth="1"/>
    <col min="40" max="40" width="10.5703125" style="4" customWidth="1"/>
    <col min="41" max="41" width="8.140625" style="9" customWidth="1"/>
    <col min="42" max="43" width="9.140625" style="4" customWidth="1"/>
    <col min="44" max="44" width="11.5703125" style="9" customWidth="1"/>
    <col min="45" max="45" width="10.85546875" style="4" customWidth="1"/>
    <col min="46" max="46" width="7.85546875" style="4" customWidth="1"/>
    <col min="47" max="47" width="9.5703125" style="4" customWidth="1"/>
    <col min="48" max="48" width="7.85546875" style="4" customWidth="1"/>
    <col min="49" max="49" width="12.140625" style="4" customWidth="1"/>
    <col min="50" max="50" width="12.140625" style="2" customWidth="1"/>
    <col min="51" max="51" width="9.140625" style="2" customWidth="1"/>
    <col min="52" max="52" width="10.140625" style="4" customWidth="1"/>
    <col min="53" max="53" width="9.140625" style="2" customWidth="1"/>
    <col min="54" max="54" width="12.7109375" style="4" customWidth="1"/>
    <col min="55" max="55" width="14.42578125" style="4" customWidth="1"/>
    <col min="56" max="56" width="11.85546875" style="4" customWidth="1"/>
    <col min="57" max="59" width="9.140625" style="2" customWidth="1"/>
    <col min="60" max="60" width="14.42578125" style="2" customWidth="1"/>
    <col min="61" max="62" width="9.140625" style="2" customWidth="1"/>
    <col min="63" max="63" width="18.85546875" style="2" customWidth="1"/>
    <col min="64" max="16384" width="9.140625" style="2"/>
  </cols>
  <sheetData>
    <row r="1" spans="1:62" ht="67.5" customHeight="1" x14ac:dyDescent="0.25">
      <c r="A1" s="11" t="s">
        <v>3</v>
      </c>
      <c r="B1" s="11" t="s">
        <v>4</v>
      </c>
      <c r="C1" s="12" t="s">
        <v>5</v>
      </c>
      <c r="D1" s="13" t="s">
        <v>0</v>
      </c>
      <c r="E1" s="13" t="s">
        <v>2</v>
      </c>
      <c r="F1" s="14" t="s">
        <v>6</v>
      </c>
      <c r="G1" s="12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12</v>
      </c>
      <c r="M1" s="15" t="s">
        <v>13</v>
      </c>
      <c r="N1" s="12" t="s">
        <v>14</v>
      </c>
      <c r="O1" s="12" t="s">
        <v>15</v>
      </c>
      <c r="P1" s="62" t="s">
        <v>16</v>
      </c>
      <c r="Q1" s="62" t="s">
        <v>17</v>
      </c>
      <c r="R1" s="15" t="s">
        <v>18</v>
      </c>
      <c r="S1" s="10" t="s">
        <v>19</v>
      </c>
      <c r="T1" s="16" t="s">
        <v>20</v>
      </c>
      <c r="U1" s="11" t="s">
        <v>21</v>
      </c>
      <c r="V1" s="17" t="s">
        <v>22</v>
      </c>
      <c r="W1" s="17" t="s">
        <v>23</v>
      </c>
      <c r="X1" s="17" t="s">
        <v>24</v>
      </c>
      <c r="Y1" s="17" t="s">
        <v>25</v>
      </c>
      <c r="Z1" s="17" t="s">
        <v>26</v>
      </c>
      <c r="AA1" s="17" t="s">
        <v>27</v>
      </c>
      <c r="AB1" s="18" t="s">
        <v>28</v>
      </c>
      <c r="AC1" s="19" t="s">
        <v>29</v>
      </c>
      <c r="AD1" s="47" t="s">
        <v>30</v>
      </c>
      <c r="AE1" s="48" t="s">
        <v>31</v>
      </c>
      <c r="AF1" s="49" t="s">
        <v>32</v>
      </c>
      <c r="AG1" s="11" t="s">
        <v>33</v>
      </c>
      <c r="AH1" s="50" t="s">
        <v>34</v>
      </c>
      <c r="AI1" s="11" t="s">
        <v>35</v>
      </c>
      <c r="AJ1" s="59" t="s">
        <v>36</v>
      </c>
      <c r="AK1" s="51" t="s">
        <v>37</v>
      </c>
      <c r="AL1" s="50" t="s">
        <v>38</v>
      </c>
      <c r="AM1" s="20" t="s">
        <v>39</v>
      </c>
      <c r="AN1" s="50" t="s">
        <v>40</v>
      </c>
      <c r="AO1" s="20" t="s">
        <v>41</v>
      </c>
      <c r="AP1" s="50" t="s">
        <v>42</v>
      </c>
      <c r="AQ1" s="52" t="s">
        <v>43</v>
      </c>
      <c r="AR1" s="20" t="s">
        <v>92</v>
      </c>
      <c r="AS1" s="50" t="s">
        <v>44</v>
      </c>
      <c r="AT1" s="50" t="s">
        <v>45</v>
      </c>
      <c r="AU1" s="53" t="s">
        <v>93</v>
      </c>
      <c r="AV1" s="54" t="s">
        <v>46</v>
      </c>
      <c r="AW1" s="55" t="s">
        <v>94</v>
      </c>
      <c r="AX1" s="21" t="s">
        <v>47</v>
      </c>
      <c r="AY1" s="54" t="s">
        <v>48</v>
      </c>
      <c r="AZ1" s="56" t="s">
        <v>49</v>
      </c>
      <c r="BA1" s="11" t="s">
        <v>91</v>
      </c>
      <c r="BB1" s="50" t="s">
        <v>50</v>
      </c>
      <c r="BC1" s="50" t="s">
        <v>51</v>
      </c>
      <c r="BD1" s="50" t="s">
        <v>52</v>
      </c>
      <c r="BE1" s="57" t="s">
        <v>53</v>
      </c>
      <c r="BF1" s="22" t="s">
        <v>54</v>
      </c>
      <c r="BG1" s="22" t="s">
        <v>55</v>
      </c>
      <c r="BH1" s="22" t="s">
        <v>56</v>
      </c>
      <c r="BI1" s="22" t="s">
        <v>57</v>
      </c>
      <c r="BJ1" s="22" t="s">
        <v>58</v>
      </c>
    </row>
    <row r="2" spans="1:62" ht="14.25" customHeight="1" x14ac:dyDescent="0.25">
      <c r="A2" s="34">
        <v>22</v>
      </c>
      <c r="B2" s="67"/>
      <c r="C2" s="35"/>
      <c r="D2" s="35" t="s">
        <v>88</v>
      </c>
      <c r="E2" s="35" t="s">
        <v>87</v>
      </c>
      <c r="F2" s="35" t="s">
        <v>63</v>
      </c>
      <c r="G2" s="36" t="s">
        <v>64</v>
      </c>
      <c r="H2" s="35" t="s">
        <v>65</v>
      </c>
      <c r="I2" s="35" t="s">
        <v>66</v>
      </c>
      <c r="J2" s="35" t="s">
        <v>67</v>
      </c>
      <c r="K2" s="35" t="s">
        <v>67</v>
      </c>
      <c r="L2" s="38" t="s">
        <v>68</v>
      </c>
      <c r="M2" s="35" t="s">
        <v>69</v>
      </c>
      <c r="N2" s="35"/>
      <c r="O2" s="37"/>
      <c r="P2" s="68" t="s">
        <v>95</v>
      </c>
      <c r="Q2" s="64"/>
      <c r="R2" s="35" t="s">
        <v>59</v>
      </c>
      <c r="S2" s="58">
        <v>2.3199999999999998</v>
      </c>
      <c r="T2" s="35" t="s">
        <v>60</v>
      </c>
      <c r="U2" s="35" t="s">
        <v>70</v>
      </c>
      <c r="V2" s="39">
        <v>25.1</v>
      </c>
      <c r="W2" s="39">
        <v>28.8</v>
      </c>
      <c r="X2" s="39">
        <v>30.5</v>
      </c>
      <c r="Y2" s="39">
        <v>9</v>
      </c>
      <c r="Z2" s="39">
        <v>9</v>
      </c>
      <c r="AA2" s="39">
        <v>21</v>
      </c>
      <c r="AB2" s="40">
        <v>2</v>
      </c>
      <c r="AC2" s="41">
        <v>2</v>
      </c>
      <c r="AD2" s="23">
        <f t="shared" ref="AD2:AD7" si="0">IF(Y2="","",Y2*Z2*AA2/1000000)</f>
        <v>1.701E-3</v>
      </c>
      <c r="AE2" s="40">
        <v>63</v>
      </c>
      <c r="AF2" s="24">
        <f t="shared" ref="AF2:AF5" si="1">IF(AC2="","",AE2/AD2*AC2)</f>
        <v>74074.074074074073</v>
      </c>
      <c r="AG2" s="25">
        <v>2250</v>
      </c>
      <c r="AH2" s="30">
        <f t="shared" ref="AH2:AH7" si="2">IF(ISERROR(AG2/AF2),"",AG2/AF2)</f>
        <v>3.0374999999999999E-2</v>
      </c>
      <c r="AI2" s="42" t="s">
        <v>61</v>
      </c>
      <c r="AJ2" s="60">
        <v>1.7999999999999988E-2</v>
      </c>
      <c r="AK2" s="31">
        <f t="shared" ref="AK2:AK7" si="3">IF(ISERROR(S2*AJ2),"",S2*AJ2)</f>
        <v>4.1759999999999971E-2</v>
      </c>
      <c r="AL2" s="31">
        <f t="shared" ref="AL2:AL7" si="4">IF(ISERROR(S2+AH2+AK2),"",S2+AH2+AK2)</f>
        <v>2.3921349999999997</v>
      </c>
      <c r="AM2" s="28">
        <v>0</v>
      </c>
      <c r="AN2" s="31">
        <f t="shared" ref="AN2:AN7" si="5">IF(ISERROR(AW2*AM2),"",AW2*AM2)</f>
        <v>0</v>
      </c>
      <c r="AO2" s="43">
        <v>0.05</v>
      </c>
      <c r="AP2" s="30">
        <f t="shared" ref="AP2:AP7" si="6">IF(ISERROR(AW2*AO2),"",AW2*AO2)</f>
        <v>0.23750000000000002</v>
      </c>
      <c r="AQ2" s="44"/>
      <c r="AR2" s="28">
        <v>0.08</v>
      </c>
      <c r="AS2" s="31">
        <f t="shared" ref="AS2:AS7" si="7">IF(ISERROR(AW2*AR2),"",AW2*AR2)</f>
        <v>0.38</v>
      </c>
      <c r="AT2" s="30">
        <f t="shared" ref="AT2:AT7" si="8">IF(ISERROR(AN2+AP2+AS2),"",AN2+AP2+AS2)</f>
        <v>0.61750000000000005</v>
      </c>
      <c r="AU2" s="26">
        <f t="shared" ref="AU2:AU7" si="9">AT2+S2</f>
        <v>2.9375</v>
      </c>
      <c r="AV2" s="32">
        <f t="shared" ref="AV2:AV7" si="10">IF(ISERROR((AW2-AU2)/AW2),"",(AW2-AU2)/AW2)</f>
        <v>0.38157894736842107</v>
      </c>
      <c r="AW2" s="29">
        <v>4.75</v>
      </c>
      <c r="AX2" s="45"/>
      <c r="AY2" s="33" t="str">
        <f t="shared" ref="AY2:AY7" si="11">IF(ISERROR((AX2-AW2)/AX2),"",(AX2-AW2)/AX2)</f>
        <v/>
      </c>
      <c r="AZ2" s="46"/>
      <c r="BA2" s="65">
        <v>720</v>
      </c>
      <c r="BB2" s="27">
        <f t="shared" ref="BB2:BB7" si="12">IF(ISERROR(AU2*BA2),"",AU2*BA2)</f>
        <v>2115</v>
      </c>
      <c r="BC2" s="31">
        <f t="shared" ref="BC2:BC7" si="13">IF(ISERROR(AW2*BA2),"",AW2*BA2)</f>
        <v>3420</v>
      </c>
      <c r="BD2" s="31">
        <f t="shared" ref="BD2:BD7" si="14">IF(ISERROR(AX2*BA2),"",AX2*BA2)</f>
        <v>0</v>
      </c>
      <c r="BE2" s="61">
        <f t="shared" ref="BE2:BE7" si="15">IF(V2="","",V2*W2*X2/1000000/AC2*BA2)</f>
        <v>7.9372224000000013</v>
      </c>
      <c r="BF2" s="35"/>
      <c r="BG2" s="35"/>
      <c r="BH2" s="35" t="s">
        <v>62</v>
      </c>
      <c r="BI2" s="35" t="s">
        <v>1</v>
      </c>
      <c r="BJ2" s="35" t="s">
        <v>71</v>
      </c>
    </row>
    <row r="3" spans="1:62" ht="14.25" customHeight="1" x14ac:dyDescent="0.25">
      <c r="A3" s="34">
        <v>23</v>
      </c>
      <c r="B3" s="67"/>
      <c r="C3" s="35"/>
      <c r="D3" s="35" t="s">
        <v>88</v>
      </c>
      <c r="E3" s="35" t="s">
        <v>87</v>
      </c>
      <c r="F3" s="35" t="s">
        <v>63</v>
      </c>
      <c r="G3" s="36" t="s">
        <v>64</v>
      </c>
      <c r="H3" s="35" t="s">
        <v>72</v>
      </c>
      <c r="I3" s="35" t="s">
        <v>73</v>
      </c>
      <c r="J3" s="35" t="s">
        <v>67</v>
      </c>
      <c r="K3" s="35" t="s">
        <v>67</v>
      </c>
      <c r="L3" s="38" t="s">
        <v>74</v>
      </c>
      <c r="M3" s="35" t="s">
        <v>69</v>
      </c>
      <c r="N3" s="35"/>
      <c r="O3" s="37"/>
      <c r="P3" s="68" t="s">
        <v>96</v>
      </c>
      <c r="Q3" s="64"/>
      <c r="R3" s="35" t="s">
        <v>59</v>
      </c>
      <c r="S3" s="58">
        <v>2.4</v>
      </c>
      <c r="T3" s="35" t="s">
        <v>60</v>
      </c>
      <c r="U3" s="35" t="s">
        <v>70</v>
      </c>
      <c r="V3" s="39">
        <v>25.1</v>
      </c>
      <c r="W3" s="39">
        <v>28.8</v>
      </c>
      <c r="X3" s="39">
        <v>30.5</v>
      </c>
      <c r="Y3" s="39">
        <v>9</v>
      </c>
      <c r="Z3" s="39">
        <v>9</v>
      </c>
      <c r="AA3" s="39">
        <v>11</v>
      </c>
      <c r="AB3" s="40">
        <v>2</v>
      </c>
      <c r="AC3" s="41">
        <v>1</v>
      </c>
      <c r="AD3" s="23">
        <f t="shared" si="0"/>
        <v>8.9099999999999997E-4</v>
      </c>
      <c r="AE3" s="40">
        <v>63</v>
      </c>
      <c r="AF3" s="24">
        <f t="shared" si="1"/>
        <v>70707.070707070714</v>
      </c>
      <c r="AG3" s="25">
        <v>2250</v>
      </c>
      <c r="AH3" s="30">
        <f t="shared" si="2"/>
        <v>3.182142857142857E-2</v>
      </c>
      <c r="AI3" s="42" t="s">
        <v>75</v>
      </c>
      <c r="AJ3" s="60">
        <v>0.3</v>
      </c>
      <c r="AK3" s="31">
        <f t="shared" si="3"/>
        <v>0.72</v>
      </c>
      <c r="AL3" s="31">
        <f t="shared" si="4"/>
        <v>3.1518214285714281</v>
      </c>
      <c r="AM3" s="28">
        <v>0</v>
      </c>
      <c r="AN3" s="31">
        <f t="shared" si="5"/>
        <v>0</v>
      </c>
      <c r="AO3" s="43">
        <v>0.05</v>
      </c>
      <c r="AP3" s="30">
        <f t="shared" si="6"/>
        <v>0.23750000000000002</v>
      </c>
      <c r="AQ3" s="44"/>
      <c r="AR3" s="28">
        <v>0.08</v>
      </c>
      <c r="AS3" s="31">
        <f t="shared" si="7"/>
        <v>0.38</v>
      </c>
      <c r="AT3" s="30">
        <f t="shared" si="8"/>
        <v>0.61750000000000005</v>
      </c>
      <c r="AU3" s="26">
        <f t="shared" si="9"/>
        <v>3.0175000000000001</v>
      </c>
      <c r="AV3" s="32">
        <f t="shared" si="10"/>
        <v>0.36473684210526314</v>
      </c>
      <c r="AW3" s="29">
        <v>4.75</v>
      </c>
      <c r="AX3" s="45"/>
      <c r="AY3" s="33" t="str">
        <f t="shared" si="11"/>
        <v/>
      </c>
      <c r="AZ3" s="46"/>
      <c r="BA3" s="66">
        <v>300</v>
      </c>
      <c r="BB3" s="27">
        <f t="shared" si="12"/>
        <v>905.25</v>
      </c>
      <c r="BC3" s="31">
        <f t="shared" si="13"/>
        <v>1425</v>
      </c>
      <c r="BD3" s="31">
        <f t="shared" si="14"/>
        <v>0</v>
      </c>
      <c r="BE3" s="61">
        <f t="shared" si="15"/>
        <v>6.6143520000000011</v>
      </c>
      <c r="BF3" s="35"/>
      <c r="BG3" s="35"/>
      <c r="BH3" s="35" t="s">
        <v>62</v>
      </c>
      <c r="BI3" s="35" t="s">
        <v>1</v>
      </c>
      <c r="BJ3" s="35" t="s">
        <v>71</v>
      </c>
    </row>
    <row r="4" spans="1:62" ht="14.25" customHeight="1" x14ac:dyDescent="0.25">
      <c r="A4" s="34">
        <v>24</v>
      </c>
      <c r="B4" s="67"/>
      <c r="C4" s="35"/>
      <c r="D4" s="35" t="s">
        <v>88</v>
      </c>
      <c r="E4" s="35" t="s">
        <v>87</v>
      </c>
      <c r="F4" s="35" t="s">
        <v>63</v>
      </c>
      <c r="G4" s="36" t="s">
        <v>64</v>
      </c>
      <c r="H4" s="35" t="s">
        <v>76</v>
      </c>
      <c r="I4" s="35" t="s">
        <v>77</v>
      </c>
      <c r="J4" s="35" t="s">
        <v>67</v>
      </c>
      <c r="K4" s="35" t="s">
        <v>67</v>
      </c>
      <c r="L4" s="38" t="s">
        <v>78</v>
      </c>
      <c r="M4" s="35" t="s">
        <v>69</v>
      </c>
      <c r="N4" s="35"/>
      <c r="O4" s="37"/>
      <c r="P4" s="68" t="s">
        <v>97</v>
      </c>
      <c r="Q4" s="64"/>
      <c r="R4" s="35" t="s">
        <v>59</v>
      </c>
      <c r="S4" s="58">
        <v>1.89</v>
      </c>
      <c r="T4" s="35" t="s">
        <v>60</v>
      </c>
      <c r="U4" s="35" t="s">
        <v>70</v>
      </c>
      <c r="V4" s="39">
        <v>25.1</v>
      </c>
      <c r="W4" s="39">
        <v>28.8</v>
      </c>
      <c r="X4" s="39">
        <v>30.5</v>
      </c>
      <c r="Y4" s="39">
        <v>9</v>
      </c>
      <c r="Z4" s="39">
        <v>9</v>
      </c>
      <c r="AA4" s="39">
        <v>11.5</v>
      </c>
      <c r="AB4" s="40">
        <v>2</v>
      </c>
      <c r="AC4" s="41">
        <v>1</v>
      </c>
      <c r="AD4" s="23">
        <f t="shared" si="0"/>
        <v>9.3150000000000004E-4</v>
      </c>
      <c r="AE4" s="40">
        <v>63</v>
      </c>
      <c r="AF4" s="24">
        <f t="shared" si="1"/>
        <v>67632.850241545893</v>
      </c>
      <c r="AG4" s="25">
        <v>2250</v>
      </c>
      <c r="AH4" s="30">
        <f t="shared" si="2"/>
        <v>3.3267857142857141E-2</v>
      </c>
      <c r="AI4" s="42" t="s">
        <v>75</v>
      </c>
      <c r="AJ4" s="60">
        <v>0.3</v>
      </c>
      <c r="AK4" s="31">
        <f t="shared" si="3"/>
        <v>0.56699999999999995</v>
      </c>
      <c r="AL4" s="31">
        <f t="shared" si="4"/>
        <v>2.4902678571428569</v>
      </c>
      <c r="AM4" s="28">
        <v>0</v>
      </c>
      <c r="AN4" s="31">
        <f t="shared" si="5"/>
        <v>0</v>
      </c>
      <c r="AO4" s="43">
        <v>0.05</v>
      </c>
      <c r="AP4" s="30">
        <f t="shared" si="6"/>
        <v>0.19500000000000003</v>
      </c>
      <c r="AQ4" s="44"/>
      <c r="AR4" s="28">
        <v>0.08</v>
      </c>
      <c r="AS4" s="31">
        <f t="shared" si="7"/>
        <v>0.31200000000000006</v>
      </c>
      <c r="AT4" s="30">
        <f t="shared" si="8"/>
        <v>0.50700000000000012</v>
      </c>
      <c r="AU4" s="26">
        <f t="shared" si="9"/>
        <v>2.3970000000000002</v>
      </c>
      <c r="AV4" s="32">
        <f t="shared" si="10"/>
        <v>0.38538461538461538</v>
      </c>
      <c r="AW4" s="29">
        <v>3.9000000000000004</v>
      </c>
      <c r="AX4" s="45"/>
      <c r="AY4" s="33" t="str">
        <f t="shared" si="11"/>
        <v/>
      </c>
      <c r="AZ4" s="46"/>
      <c r="BA4" s="66">
        <v>300</v>
      </c>
      <c r="BB4" s="27">
        <f t="shared" si="12"/>
        <v>719.1</v>
      </c>
      <c r="BC4" s="31">
        <f t="shared" si="13"/>
        <v>1170</v>
      </c>
      <c r="BD4" s="31">
        <f t="shared" si="14"/>
        <v>0</v>
      </c>
      <c r="BE4" s="61">
        <f t="shared" si="15"/>
        <v>6.6143520000000011</v>
      </c>
      <c r="BF4" s="35"/>
      <c r="BG4" s="35"/>
      <c r="BH4" s="35" t="s">
        <v>62</v>
      </c>
      <c r="BI4" s="35" t="s">
        <v>1</v>
      </c>
      <c r="BJ4" s="35" t="s">
        <v>71</v>
      </c>
    </row>
    <row r="5" spans="1:62" ht="14.25" customHeight="1" x14ac:dyDescent="0.25">
      <c r="A5" s="34">
        <v>25</v>
      </c>
      <c r="B5" s="67"/>
      <c r="C5" s="35"/>
      <c r="D5" s="35" t="s">
        <v>88</v>
      </c>
      <c r="E5" s="35" t="s">
        <v>87</v>
      </c>
      <c r="F5" s="35" t="s">
        <v>63</v>
      </c>
      <c r="G5" s="36" t="s">
        <v>64</v>
      </c>
      <c r="H5" s="35" t="s">
        <v>79</v>
      </c>
      <c r="I5" s="35" t="s">
        <v>80</v>
      </c>
      <c r="J5" s="35" t="s">
        <v>67</v>
      </c>
      <c r="K5" s="35" t="s">
        <v>67</v>
      </c>
      <c r="L5" s="38" t="s">
        <v>81</v>
      </c>
      <c r="M5" s="35" t="s">
        <v>69</v>
      </c>
      <c r="N5" s="35"/>
      <c r="O5" s="37"/>
      <c r="P5" s="68" t="s">
        <v>98</v>
      </c>
      <c r="Q5" s="64"/>
      <c r="R5" s="35" t="s">
        <v>59</v>
      </c>
      <c r="S5" s="58">
        <v>1.55</v>
      </c>
      <c r="T5" s="35" t="s">
        <v>60</v>
      </c>
      <c r="U5" s="35" t="s">
        <v>70</v>
      </c>
      <c r="V5" s="39">
        <v>25.1</v>
      </c>
      <c r="W5" s="39">
        <v>28.8</v>
      </c>
      <c r="X5" s="39">
        <v>30.5</v>
      </c>
      <c r="Y5" s="39">
        <v>16</v>
      </c>
      <c r="Z5" s="39">
        <v>11</v>
      </c>
      <c r="AA5" s="39">
        <v>4</v>
      </c>
      <c r="AB5" s="40">
        <v>2</v>
      </c>
      <c r="AC5" s="41">
        <v>1</v>
      </c>
      <c r="AD5" s="23">
        <f t="shared" si="0"/>
        <v>7.0399999999999998E-4</v>
      </c>
      <c r="AE5" s="40">
        <v>63</v>
      </c>
      <c r="AF5" s="24">
        <f t="shared" si="1"/>
        <v>89488.636363636368</v>
      </c>
      <c r="AG5" s="25">
        <v>2250</v>
      </c>
      <c r="AH5" s="30">
        <f t="shared" si="2"/>
        <v>2.514285714285714E-2</v>
      </c>
      <c r="AI5" s="42" t="s">
        <v>75</v>
      </c>
      <c r="AJ5" s="60">
        <v>0.3</v>
      </c>
      <c r="AK5" s="31">
        <f t="shared" si="3"/>
        <v>0.46499999999999997</v>
      </c>
      <c r="AL5" s="31">
        <f t="shared" si="4"/>
        <v>2.040142857142857</v>
      </c>
      <c r="AM5" s="28">
        <v>0</v>
      </c>
      <c r="AN5" s="31">
        <f t="shared" si="5"/>
        <v>0</v>
      </c>
      <c r="AO5" s="43">
        <v>0.05</v>
      </c>
      <c r="AP5" s="30">
        <f t="shared" si="6"/>
        <v>0.17000000000000004</v>
      </c>
      <c r="AQ5" s="44"/>
      <c r="AR5" s="28">
        <v>0.08</v>
      </c>
      <c r="AS5" s="31">
        <f t="shared" si="7"/>
        <v>0.27200000000000002</v>
      </c>
      <c r="AT5" s="30">
        <f t="shared" si="8"/>
        <v>0.44200000000000006</v>
      </c>
      <c r="AU5" s="26">
        <f t="shared" si="9"/>
        <v>1.992</v>
      </c>
      <c r="AV5" s="32">
        <f t="shared" si="10"/>
        <v>0.41411764705882359</v>
      </c>
      <c r="AW5" s="29">
        <v>3.4000000000000004</v>
      </c>
      <c r="AX5" s="45"/>
      <c r="AY5" s="33" t="str">
        <f t="shared" si="11"/>
        <v/>
      </c>
      <c r="AZ5" s="46"/>
      <c r="BA5" s="66">
        <v>300</v>
      </c>
      <c r="BB5" s="27">
        <f t="shared" si="12"/>
        <v>597.6</v>
      </c>
      <c r="BC5" s="31">
        <f t="shared" si="13"/>
        <v>1020.0000000000001</v>
      </c>
      <c r="BD5" s="31">
        <f t="shared" si="14"/>
        <v>0</v>
      </c>
      <c r="BE5" s="61">
        <f t="shared" si="15"/>
        <v>6.6143520000000011</v>
      </c>
      <c r="BF5" s="35"/>
      <c r="BG5" s="35"/>
      <c r="BH5" s="35" t="s">
        <v>62</v>
      </c>
      <c r="BI5" s="35" t="s">
        <v>1</v>
      </c>
      <c r="BJ5" s="35" t="s">
        <v>71</v>
      </c>
    </row>
    <row r="6" spans="1:62" ht="14.25" customHeight="1" x14ac:dyDescent="0.25">
      <c r="A6" s="34">
        <v>26</v>
      </c>
      <c r="B6" s="67"/>
      <c r="C6" s="35"/>
      <c r="D6" s="35" t="s">
        <v>88</v>
      </c>
      <c r="E6" s="35" t="s">
        <v>87</v>
      </c>
      <c r="F6" s="35" t="s">
        <v>63</v>
      </c>
      <c r="G6" s="36" t="s">
        <v>64</v>
      </c>
      <c r="H6" s="35" t="s">
        <v>90</v>
      </c>
      <c r="I6" s="35" t="s">
        <v>82</v>
      </c>
      <c r="J6" s="35" t="s">
        <v>67</v>
      </c>
      <c r="K6" s="35" t="s">
        <v>67</v>
      </c>
      <c r="L6" s="38" t="s">
        <v>83</v>
      </c>
      <c r="M6" s="35" t="s">
        <v>69</v>
      </c>
      <c r="N6" s="35"/>
      <c r="O6" s="37"/>
      <c r="P6" s="68" t="s">
        <v>99</v>
      </c>
      <c r="Q6" s="64"/>
      <c r="R6" s="35" t="s">
        <v>59</v>
      </c>
      <c r="S6" s="58">
        <v>3.78</v>
      </c>
      <c r="T6" s="35" t="s">
        <v>60</v>
      </c>
      <c r="U6" s="35" t="s">
        <v>70</v>
      </c>
      <c r="V6" s="39">
        <v>25.1</v>
      </c>
      <c r="W6" s="39">
        <v>28.8</v>
      </c>
      <c r="X6" s="39">
        <v>30.5</v>
      </c>
      <c r="Y6" s="39">
        <v>26</v>
      </c>
      <c r="Z6" s="39">
        <v>16</v>
      </c>
      <c r="AA6" s="39">
        <v>4</v>
      </c>
      <c r="AB6" s="40">
        <v>2</v>
      </c>
      <c r="AC6" s="41">
        <v>1</v>
      </c>
      <c r="AD6" s="23">
        <f t="shared" si="0"/>
        <v>1.6639999999999999E-3</v>
      </c>
      <c r="AE6" s="40">
        <v>63</v>
      </c>
      <c r="AF6" s="24">
        <f>IF(ISERROR(AE6/AD6),"",IF(AC6="","",AE6/AD6*AC6))</f>
        <v>37860.576923076922</v>
      </c>
      <c r="AG6" s="25">
        <v>2250</v>
      </c>
      <c r="AH6" s="30">
        <f t="shared" si="2"/>
        <v>5.9428571428571428E-2</v>
      </c>
      <c r="AI6" s="63" t="s">
        <v>89</v>
      </c>
      <c r="AJ6" s="60">
        <v>0.113</v>
      </c>
      <c r="AK6" s="31">
        <f t="shared" si="3"/>
        <v>0.42713999999999996</v>
      </c>
      <c r="AL6" s="31">
        <f t="shared" si="4"/>
        <v>4.2665685714285715</v>
      </c>
      <c r="AM6" s="28">
        <v>0</v>
      </c>
      <c r="AN6" s="31">
        <f t="shared" si="5"/>
        <v>0</v>
      </c>
      <c r="AO6" s="43">
        <v>0.05</v>
      </c>
      <c r="AP6" s="30">
        <f t="shared" si="6"/>
        <v>0.36000000000000004</v>
      </c>
      <c r="AQ6" s="44"/>
      <c r="AR6" s="28">
        <v>0.08</v>
      </c>
      <c r="AS6" s="31">
        <f t="shared" si="7"/>
        <v>0.57600000000000007</v>
      </c>
      <c r="AT6" s="30">
        <f t="shared" si="8"/>
        <v>0.93600000000000017</v>
      </c>
      <c r="AU6" s="26">
        <f t="shared" si="9"/>
        <v>4.7160000000000002</v>
      </c>
      <c r="AV6" s="32">
        <f t="shared" si="10"/>
        <v>0.34499999999999997</v>
      </c>
      <c r="AW6" s="29">
        <v>7.2</v>
      </c>
      <c r="AX6" s="45"/>
      <c r="AY6" s="33" t="str">
        <f t="shared" si="11"/>
        <v/>
      </c>
      <c r="AZ6" s="46"/>
      <c r="BA6" s="66">
        <v>360</v>
      </c>
      <c r="BB6" s="27">
        <f t="shared" si="12"/>
        <v>1697.76</v>
      </c>
      <c r="BC6" s="31">
        <f t="shared" si="13"/>
        <v>2592</v>
      </c>
      <c r="BD6" s="31">
        <f t="shared" si="14"/>
        <v>0</v>
      </c>
      <c r="BE6" s="61">
        <f t="shared" si="15"/>
        <v>7.9372224000000013</v>
      </c>
      <c r="BF6" s="35"/>
      <c r="BG6" s="35"/>
      <c r="BH6" s="35" t="s">
        <v>62</v>
      </c>
      <c r="BI6" s="35" t="s">
        <v>1</v>
      </c>
      <c r="BJ6" s="35" t="s">
        <v>71</v>
      </c>
    </row>
    <row r="7" spans="1:62" ht="14.25" customHeight="1" x14ac:dyDescent="0.25">
      <c r="A7" s="34">
        <v>27</v>
      </c>
      <c r="B7" s="67"/>
      <c r="C7" s="35"/>
      <c r="D7" s="35" t="s">
        <v>88</v>
      </c>
      <c r="E7" s="35" t="s">
        <v>87</v>
      </c>
      <c r="F7" s="35" t="s">
        <v>63</v>
      </c>
      <c r="G7" s="36" t="s">
        <v>64</v>
      </c>
      <c r="H7" s="35" t="s">
        <v>84</v>
      </c>
      <c r="I7" s="35" t="s">
        <v>85</v>
      </c>
      <c r="J7" s="35" t="s">
        <v>67</v>
      </c>
      <c r="K7" s="35" t="s">
        <v>67</v>
      </c>
      <c r="L7" s="38" t="s">
        <v>86</v>
      </c>
      <c r="M7" s="35" t="s">
        <v>69</v>
      </c>
      <c r="N7" s="35"/>
      <c r="O7" s="37"/>
      <c r="P7" s="68" t="s">
        <v>100</v>
      </c>
      <c r="Q7" s="64"/>
      <c r="R7" s="35" t="s">
        <v>59</v>
      </c>
      <c r="S7" s="58">
        <v>3.35</v>
      </c>
      <c r="T7" s="35" t="s">
        <v>60</v>
      </c>
      <c r="U7" s="35" t="s">
        <v>70</v>
      </c>
      <c r="V7" s="39">
        <v>25.1</v>
      </c>
      <c r="W7" s="39">
        <v>28.8</v>
      </c>
      <c r="X7" s="39">
        <v>30.5</v>
      </c>
      <c r="Y7" s="39">
        <v>12</v>
      </c>
      <c r="Z7" s="39">
        <v>12</v>
      </c>
      <c r="AA7" s="39">
        <v>13</v>
      </c>
      <c r="AB7" s="40">
        <v>2</v>
      </c>
      <c r="AC7" s="41">
        <v>1</v>
      </c>
      <c r="AD7" s="23">
        <f t="shared" si="0"/>
        <v>1.872E-3</v>
      </c>
      <c r="AE7" s="40">
        <v>63</v>
      </c>
      <c r="AF7" s="24">
        <f>IF(AC7="","",AE7/AD7*AC7)</f>
        <v>33653.846153846156</v>
      </c>
      <c r="AG7" s="25">
        <v>2250</v>
      </c>
      <c r="AH7" s="30">
        <f t="shared" si="2"/>
        <v>6.6857142857142851E-2</v>
      </c>
      <c r="AI7" s="63" t="s">
        <v>89</v>
      </c>
      <c r="AJ7" s="60">
        <v>0.113</v>
      </c>
      <c r="AK7" s="31">
        <f t="shared" si="3"/>
        <v>0.37855</v>
      </c>
      <c r="AL7" s="31">
        <f t="shared" si="4"/>
        <v>3.795407142857143</v>
      </c>
      <c r="AM7" s="28">
        <v>0</v>
      </c>
      <c r="AN7" s="31">
        <f t="shared" si="5"/>
        <v>0</v>
      </c>
      <c r="AO7" s="43">
        <v>0.05</v>
      </c>
      <c r="AP7" s="30">
        <f t="shared" si="6"/>
        <v>0.31500000000000006</v>
      </c>
      <c r="AQ7" s="44"/>
      <c r="AR7" s="28">
        <v>0.08</v>
      </c>
      <c r="AS7" s="31">
        <f t="shared" si="7"/>
        <v>0.50400000000000011</v>
      </c>
      <c r="AT7" s="30">
        <f t="shared" si="8"/>
        <v>0.81900000000000017</v>
      </c>
      <c r="AU7" s="26">
        <f t="shared" si="9"/>
        <v>4.1690000000000005</v>
      </c>
      <c r="AV7" s="32">
        <f t="shared" si="10"/>
        <v>0.33825396825396825</v>
      </c>
      <c r="AW7" s="29">
        <v>6.3000000000000007</v>
      </c>
      <c r="AX7" s="45"/>
      <c r="AY7" s="33" t="str">
        <f t="shared" si="11"/>
        <v/>
      </c>
      <c r="AZ7" s="46"/>
      <c r="BA7" s="65">
        <v>480</v>
      </c>
      <c r="BB7" s="27">
        <f t="shared" si="12"/>
        <v>2001.1200000000003</v>
      </c>
      <c r="BC7" s="31">
        <f t="shared" si="13"/>
        <v>3024.0000000000005</v>
      </c>
      <c r="BD7" s="31">
        <f t="shared" si="14"/>
        <v>0</v>
      </c>
      <c r="BE7" s="61">
        <f t="shared" si="15"/>
        <v>10.582963200000002</v>
      </c>
      <c r="BF7" s="35"/>
      <c r="BG7" s="35"/>
      <c r="BH7" s="35" t="s">
        <v>62</v>
      </c>
      <c r="BI7" s="35" t="s">
        <v>1</v>
      </c>
      <c r="BJ7" s="35" t="s">
        <v>71</v>
      </c>
    </row>
  </sheetData>
  <protectedRanges>
    <protectedRange sqref="D2:E2" name="Range1"/>
    <protectedRange sqref="D3:E7" name="Range1_1"/>
  </protectedRanges>
  <mergeCells count="1">
    <mergeCell ref="B2:B7"/>
  </mergeCells>
  <phoneticPr fontId="17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2026-05-19T08:26:49Z</dcterms:modified>
  <dc:language>en-US</dc:language>
</cp:coreProperties>
</file>