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D51AB4C-2CED-4156-88B1-DA3572DFAF7D}" xr6:coauthVersionLast="47" xr6:coauthVersionMax="47" xr10:uidLastSave="{00000000-0000-0000-0000-000000000000}"/>
  <bookViews>
    <workbookView xWindow="-120" yWindow="-120" windowWidth="29040" windowHeight="15840" tabRatio="768" xr2:uid="{00000000-000D-0000-FFFF-FFFF00000000}"/>
  </bookViews>
  <sheets>
    <sheet name="ITEM 1" sheetId="9" r:id="rId1"/>
  </sheets>
  <definedNames>
    <definedName name="ALDIDI">#REF!</definedName>
    <definedName name="AMAZON">#REF!</definedName>
    <definedName name="BEALLS">#REF!</definedName>
    <definedName name="BLTNCOAT">#REF!</definedName>
    <definedName name="DLS">#REF!</definedName>
    <definedName name="DOLGEN_DI">#REF!</definedName>
    <definedName name="FREDMEYERDI">#REF!</definedName>
    <definedName name="GIANTTIGERDI">#REF!</definedName>
    <definedName name="HGPOE">#REF!</definedName>
    <definedName name="HOMEGOODS">#REF!</definedName>
    <definedName name="JCPCAT">#REF!</definedName>
    <definedName name="JCPCATDI">#REF!</definedName>
    <definedName name="JCPRET">#REF!</definedName>
    <definedName name="JCPRETDI">#REF!</definedName>
    <definedName name="JLA">#REF!</definedName>
    <definedName name="KOHL">#REF!</definedName>
    <definedName name="KOHLEFC">#REF!</definedName>
    <definedName name="KOHLPOE">#REF!</definedName>
    <definedName name="LINENCHEST">#REF!</definedName>
    <definedName name="MACY01">#REF!</definedName>
    <definedName name="MACY02">#REF!</definedName>
    <definedName name="MACY03">#REF!</definedName>
    <definedName name="MACY04">#REF!</definedName>
    <definedName name="ROSSPOE">#REF!</definedName>
    <definedName name="TARHEEL">#REF!</definedName>
    <definedName name="TGT1138719">#REF!</definedName>
    <definedName name="TK_MAXX">#REF!</definedName>
    <definedName name="WALMART_CAN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38" i="9" l="1"/>
  <c r="BF37" i="9"/>
  <c r="BB37" i="9"/>
  <c r="AS37" i="9"/>
  <c r="AP37" i="9"/>
  <c r="AN37" i="9"/>
  <c r="AJ37" i="9"/>
  <c r="AK37" i="9" s="1"/>
  <c r="AD37" i="9"/>
  <c r="AF37" i="9" s="1"/>
  <c r="AH37" i="9" s="1"/>
  <c r="BF36" i="9"/>
  <c r="BB36" i="9"/>
  <c r="AS36" i="9"/>
  <c r="AP36" i="9"/>
  <c r="AN36" i="9"/>
  <c r="AT36" i="9" s="1"/>
  <c r="AJ36" i="9"/>
  <c r="AK36" i="9" s="1"/>
  <c r="AD36" i="9"/>
  <c r="AF36" i="9" s="1"/>
  <c r="AH36" i="9" s="1"/>
  <c r="BF35" i="9"/>
  <c r="BB35" i="9"/>
  <c r="AS35" i="9"/>
  <c r="AP35" i="9"/>
  <c r="AN35" i="9"/>
  <c r="AT35" i="9" s="1"/>
  <c r="AJ35" i="9"/>
  <c r="AK35" i="9" s="1"/>
  <c r="AD35" i="9"/>
  <c r="AF35" i="9" s="1"/>
  <c r="AH35" i="9" s="1"/>
  <c r="BF34" i="9"/>
  <c r="BB34" i="9"/>
  <c r="AS34" i="9"/>
  <c r="AP34" i="9"/>
  <c r="AN34" i="9"/>
  <c r="AT34" i="9" s="1"/>
  <c r="AJ34" i="9"/>
  <c r="AK34" i="9" s="1"/>
  <c r="AD34" i="9"/>
  <c r="AF34" i="9" s="1"/>
  <c r="AH34" i="9" s="1"/>
  <c r="BF33" i="9"/>
  <c r="BB33" i="9"/>
  <c r="AS33" i="9"/>
  <c r="AP33" i="9"/>
  <c r="AN33" i="9"/>
  <c r="AT33" i="9" s="1"/>
  <c r="AJ33" i="9"/>
  <c r="AK33" i="9" s="1"/>
  <c r="AD33" i="9"/>
  <c r="AF33" i="9" s="1"/>
  <c r="AH33" i="9" s="1"/>
  <c r="BH32" i="9"/>
  <c r="BF32" i="9"/>
  <c r="BF38" i="9" s="1"/>
  <c r="BB32" i="9"/>
  <c r="AS32" i="9"/>
  <c r="AP32" i="9"/>
  <c r="AN32" i="9"/>
  <c r="AJ32" i="9"/>
  <c r="AK32" i="9" s="1"/>
  <c r="AD32" i="9"/>
  <c r="AF32" i="9" s="1"/>
  <c r="AH32" i="9" s="1"/>
  <c r="AL32" i="9" s="1"/>
  <c r="BF31" i="9"/>
  <c r="BB31" i="9"/>
  <c r="AS31" i="9"/>
  <c r="AP31" i="9"/>
  <c r="AN31" i="9"/>
  <c r="AT31" i="9" s="1"/>
  <c r="AJ31" i="9"/>
  <c r="AK31" i="9" s="1"/>
  <c r="AD31" i="9"/>
  <c r="AF31" i="9" s="1"/>
  <c r="AH31" i="9" s="1"/>
  <c r="AL31" i="9" s="1"/>
  <c r="AU31" i="9" s="1"/>
  <c r="BF30" i="9"/>
  <c r="BB30" i="9"/>
  <c r="AS30" i="9"/>
  <c r="AP30" i="9"/>
  <c r="AN30" i="9"/>
  <c r="AT30" i="9" s="1"/>
  <c r="AJ30" i="9"/>
  <c r="AK30" i="9" s="1"/>
  <c r="AD30" i="9"/>
  <c r="AF30" i="9" s="1"/>
  <c r="AH30" i="9" s="1"/>
  <c r="AL30" i="9" s="1"/>
  <c r="AU30" i="9" s="1"/>
  <c r="BF29" i="9"/>
  <c r="BB29" i="9"/>
  <c r="AS29" i="9"/>
  <c r="AP29" i="9"/>
  <c r="AN29" i="9"/>
  <c r="AT29" i="9" s="1"/>
  <c r="AJ29" i="9"/>
  <c r="AK29" i="9" s="1"/>
  <c r="AD29" i="9"/>
  <c r="AF29" i="9" s="1"/>
  <c r="AH29" i="9" s="1"/>
  <c r="AL29" i="9" s="1"/>
  <c r="AU29" i="9" s="1"/>
  <c r="BF28" i="9"/>
  <c r="BB28" i="9"/>
  <c r="AS28" i="9"/>
  <c r="AP28" i="9"/>
  <c r="AN28" i="9"/>
  <c r="AT28" i="9" s="1"/>
  <c r="AJ28" i="9"/>
  <c r="AK28" i="9" s="1"/>
  <c r="AD28" i="9"/>
  <c r="AF28" i="9" s="1"/>
  <c r="AH28" i="9" s="1"/>
  <c r="AL28" i="9" s="1"/>
  <c r="AU28" i="9" s="1"/>
  <c r="BF27" i="9"/>
  <c r="BB27" i="9"/>
  <c r="AS27" i="9"/>
  <c r="AP27" i="9"/>
  <c r="AN27" i="9"/>
  <c r="AT27" i="9" s="1"/>
  <c r="AJ27" i="9"/>
  <c r="AK27" i="9" s="1"/>
  <c r="AD27" i="9"/>
  <c r="AF27" i="9" s="1"/>
  <c r="AH27" i="9" s="1"/>
  <c r="BH26" i="9"/>
  <c r="BF26" i="9"/>
  <c r="BB26" i="9"/>
  <c r="AS26" i="9"/>
  <c r="AP26" i="9"/>
  <c r="AN26" i="9"/>
  <c r="AT26" i="9" s="1"/>
  <c r="AJ26" i="9"/>
  <c r="AK26" i="9" s="1"/>
  <c r="AD26" i="9"/>
  <c r="AF26" i="9" s="1"/>
  <c r="AH26" i="9" s="1"/>
  <c r="BP25" i="9"/>
  <c r="BF25" i="9"/>
  <c r="BB25" i="9"/>
  <c r="AS25" i="9"/>
  <c r="AP25" i="9"/>
  <c r="AN25" i="9"/>
  <c r="AJ25" i="9"/>
  <c r="AK25" i="9" s="1"/>
  <c r="AD25" i="9"/>
  <c r="AF25" i="9" s="1"/>
  <c r="AH25" i="9" s="1"/>
  <c r="AL25" i="9" s="1"/>
  <c r="BP24" i="9"/>
  <c r="BF24" i="9"/>
  <c r="BB24" i="9"/>
  <c r="AS24" i="9"/>
  <c r="AP24" i="9"/>
  <c r="AN24" i="9"/>
  <c r="AJ24" i="9"/>
  <c r="AK24" i="9" s="1"/>
  <c r="AD24" i="9"/>
  <c r="AF24" i="9" s="1"/>
  <c r="AH24" i="9" s="1"/>
  <c r="AL24" i="9" s="1"/>
  <c r="BP23" i="9"/>
  <c r="BF23" i="9"/>
  <c r="BB23" i="9"/>
  <c r="AS23" i="9"/>
  <c r="AP23" i="9"/>
  <c r="AN23" i="9"/>
  <c r="AJ23" i="9"/>
  <c r="AK23" i="9" s="1"/>
  <c r="AD23" i="9"/>
  <c r="AF23" i="9" s="1"/>
  <c r="AH23" i="9" s="1"/>
  <c r="AL23" i="9" s="1"/>
  <c r="BP22" i="9"/>
  <c r="BF22" i="9"/>
  <c r="BB22" i="9"/>
  <c r="AS22" i="9"/>
  <c r="AP22" i="9"/>
  <c r="AN22" i="9"/>
  <c r="AJ22" i="9"/>
  <c r="AK22" i="9" s="1"/>
  <c r="AD22" i="9"/>
  <c r="AF22" i="9" s="1"/>
  <c r="AH22" i="9" s="1"/>
  <c r="AL22" i="9" s="1"/>
  <c r="BP21" i="9"/>
  <c r="BF21" i="9"/>
  <c r="BB21" i="9"/>
  <c r="AS21" i="9"/>
  <c r="AP21" i="9"/>
  <c r="AN21" i="9"/>
  <c r="AJ21" i="9"/>
  <c r="AK21" i="9" s="1"/>
  <c r="AD21" i="9"/>
  <c r="AF21" i="9" s="1"/>
  <c r="AH21" i="9" s="1"/>
  <c r="BP20" i="9"/>
  <c r="BH20" i="9"/>
  <c r="BF20" i="9"/>
  <c r="BB20" i="9"/>
  <c r="AS20" i="9"/>
  <c r="AP20" i="9"/>
  <c r="AN20" i="9"/>
  <c r="AJ20" i="9"/>
  <c r="AK20" i="9" s="1"/>
  <c r="AD20" i="9"/>
  <c r="AF20" i="9" s="1"/>
  <c r="AH20" i="9" s="1"/>
  <c r="BF19" i="9"/>
  <c r="BB19" i="9"/>
  <c r="AS19" i="9"/>
  <c r="AP19" i="9"/>
  <c r="AN19" i="9"/>
  <c r="AK19" i="9"/>
  <c r="AD19" i="9"/>
  <c r="AF19" i="9" s="1"/>
  <c r="AH19" i="9" s="1"/>
  <c r="AL19" i="9" s="1"/>
  <c r="BF18" i="9"/>
  <c r="BB18" i="9"/>
  <c r="AS18" i="9"/>
  <c r="AP18" i="9"/>
  <c r="AN18" i="9"/>
  <c r="AT18" i="9" s="1"/>
  <c r="AK18" i="9"/>
  <c r="AD18" i="9"/>
  <c r="AF18" i="9" s="1"/>
  <c r="AH18" i="9" s="1"/>
  <c r="AL18" i="9" s="1"/>
  <c r="BF17" i="9"/>
  <c r="BB17" i="9"/>
  <c r="AS17" i="9"/>
  <c r="AP17" i="9"/>
  <c r="AN17" i="9"/>
  <c r="AT17" i="9" s="1"/>
  <c r="AK17" i="9"/>
  <c r="AD17" i="9"/>
  <c r="AF17" i="9" s="1"/>
  <c r="AH17" i="9" s="1"/>
  <c r="AL17" i="9" s="1"/>
  <c r="AU17" i="9" s="1"/>
  <c r="BH16" i="9"/>
  <c r="BF16" i="9"/>
  <c r="BB16" i="9"/>
  <c r="AS16" i="9"/>
  <c r="AP16" i="9"/>
  <c r="AN16" i="9"/>
  <c r="AT16" i="9" s="1"/>
  <c r="AK16" i="9"/>
  <c r="AD16" i="9"/>
  <c r="AF16" i="9" s="1"/>
  <c r="AH16" i="9" s="1"/>
  <c r="AL16" i="9" s="1"/>
  <c r="AU16" i="9" s="1"/>
  <c r="BF15" i="9"/>
  <c r="BB15" i="9"/>
  <c r="AS15" i="9"/>
  <c r="AP15" i="9"/>
  <c r="AN15" i="9"/>
  <c r="AT15" i="9" s="1"/>
  <c r="AK15" i="9"/>
  <c r="AD15" i="9"/>
  <c r="AF15" i="9" s="1"/>
  <c r="AH15" i="9" s="1"/>
  <c r="AL15" i="9" s="1"/>
  <c r="BF14" i="9"/>
  <c r="BB14" i="9"/>
  <c r="AS14" i="9"/>
  <c r="AP14" i="9"/>
  <c r="AN14" i="9"/>
  <c r="AT14" i="9" s="1"/>
  <c r="AK14" i="9"/>
  <c r="AD14" i="9"/>
  <c r="AF14" i="9" s="1"/>
  <c r="AH14" i="9" s="1"/>
  <c r="AL14" i="9" s="1"/>
  <c r="AU14" i="9" s="1"/>
  <c r="BF13" i="9"/>
  <c r="BB13" i="9"/>
  <c r="AS13" i="9"/>
  <c r="AP13" i="9"/>
  <c r="AN13" i="9"/>
  <c r="AT13" i="9" s="1"/>
  <c r="AK13" i="9"/>
  <c r="AD13" i="9"/>
  <c r="AF13" i="9" s="1"/>
  <c r="AH13" i="9" s="1"/>
  <c r="AL13" i="9" s="1"/>
  <c r="AU13" i="9" s="1"/>
  <c r="BF12" i="9"/>
  <c r="BB12" i="9"/>
  <c r="AS12" i="9"/>
  <c r="AP12" i="9"/>
  <c r="AN12" i="9"/>
  <c r="AT12" i="9" s="1"/>
  <c r="AK12" i="9"/>
  <c r="AD12" i="9"/>
  <c r="AF12" i="9" s="1"/>
  <c r="AH12" i="9" s="1"/>
  <c r="AL12" i="9" s="1"/>
  <c r="BF11" i="9"/>
  <c r="BB11" i="9"/>
  <c r="AS11" i="9"/>
  <c r="AP11" i="9"/>
  <c r="AN11" i="9"/>
  <c r="AT11" i="9" s="1"/>
  <c r="AJ11" i="9"/>
  <c r="AK11" i="9" s="1"/>
  <c r="AD11" i="9"/>
  <c r="AF11" i="9" s="1"/>
  <c r="AH11" i="9" s="1"/>
  <c r="AL11" i="9" s="1"/>
  <c r="AU11" i="9" s="1"/>
  <c r="BF10" i="9"/>
  <c r="BB10" i="9"/>
  <c r="AS10" i="9"/>
  <c r="AP10" i="9"/>
  <c r="AN10" i="9"/>
  <c r="AJ10" i="9"/>
  <c r="AK10" i="9" s="1"/>
  <c r="AD10" i="9"/>
  <c r="AF10" i="9" s="1"/>
  <c r="AH10" i="9" s="1"/>
  <c r="AL10" i="9" s="1"/>
  <c r="BH9" i="9"/>
  <c r="BF9" i="9"/>
  <c r="BB9" i="9"/>
  <c r="AS9" i="9"/>
  <c r="AP9" i="9"/>
  <c r="AN9" i="9"/>
  <c r="AT9" i="9" s="1"/>
  <c r="AK9" i="9"/>
  <c r="AD9" i="9"/>
  <c r="AF9" i="9" s="1"/>
  <c r="AH9" i="9" s="1"/>
  <c r="AL9" i="9" s="1"/>
  <c r="AU9" i="9" s="1"/>
  <c r="BF8" i="9"/>
  <c r="BB8" i="9"/>
  <c r="AS8" i="9"/>
  <c r="AP8" i="9"/>
  <c r="AN8" i="9"/>
  <c r="AJ8" i="9"/>
  <c r="AK8" i="9" s="1"/>
  <c r="AD8" i="9"/>
  <c r="AF8" i="9" s="1"/>
  <c r="AH8" i="9" s="1"/>
  <c r="AL8" i="9" s="1"/>
  <c r="BF7" i="9"/>
  <c r="BB7" i="9"/>
  <c r="AS7" i="9"/>
  <c r="AP7" i="9"/>
  <c r="AN7" i="9"/>
  <c r="AJ7" i="9"/>
  <c r="AK7" i="9" s="1"/>
  <c r="AD7" i="9"/>
  <c r="AF7" i="9" s="1"/>
  <c r="AH7" i="9" s="1"/>
  <c r="BF6" i="9"/>
  <c r="BB6" i="9"/>
  <c r="AS6" i="9"/>
  <c r="AP6" i="9"/>
  <c r="AN6" i="9"/>
  <c r="AJ6" i="9"/>
  <c r="AK6" i="9" s="1"/>
  <c r="AD6" i="9"/>
  <c r="AF6" i="9" s="1"/>
  <c r="AH6" i="9" s="1"/>
  <c r="AL6" i="9" s="1"/>
  <c r="BF5" i="9"/>
  <c r="BB5" i="9"/>
  <c r="AS5" i="9"/>
  <c r="AP5" i="9"/>
  <c r="AN5" i="9"/>
  <c r="AJ5" i="9"/>
  <c r="AK5" i="9" s="1"/>
  <c r="AD5" i="9"/>
  <c r="AF5" i="9" s="1"/>
  <c r="AH5" i="9" s="1"/>
  <c r="AL5" i="9" s="1"/>
  <c r="BF4" i="9"/>
  <c r="BB4" i="9"/>
  <c r="AS4" i="9"/>
  <c r="AP4" i="9"/>
  <c r="AN4" i="9"/>
  <c r="AT4" i="9" s="1"/>
  <c r="AJ4" i="9"/>
  <c r="AK4" i="9" s="1"/>
  <c r="AD4" i="9"/>
  <c r="AF4" i="9" s="1"/>
  <c r="AH4" i="9" s="1"/>
  <c r="AL4" i="9" s="1"/>
  <c r="AU4" i="9" s="1"/>
  <c r="BF3" i="9"/>
  <c r="BB3" i="9"/>
  <c r="AS3" i="9"/>
  <c r="AP3" i="9"/>
  <c r="AN3" i="9"/>
  <c r="AT3" i="9" s="1"/>
  <c r="AJ3" i="9"/>
  <c r="AK3" i="9" s="1"/>
  <c r="AD3" i="9"/>
  <c r="AF3" i="9" s="1"/>
  <c r="AH3" i="9" s="1"/>
  <c r="AL3" i="9" s="1"/>
  <c r="AU3" i="9" s="1"/>
  <c r="BH2" i="9"/>
  <c r="BF2" i="9"/>
  <c r="BB2" i="9"/>
  <c r="AS2" i="9"/>
  <c r="AP2" i="9"/>
  <c r="AN2" i="9"/>
  <c r="AT2" i="9" s="1"/>
  <c r="AK2" i="9"/>
  <c r="AD2" i="9"/>
  <c r="AF2" i="9" s="1"/>
  <c r="AH2" i="9" s="1"/>
  <c r="AL2" i="9" s="1"/>
  <c r="AU2" i="9" s="1"/>
  <c r="BH41" i="9" l="1"/>
  <c r="AL36" i="9"/>
  <c r="AL33" i="9"/>
  <c r="AU33" i="9" s="1"/>
  <c r="AT24" i="9"/>
  <c r="AU24" i="9" s="1"/>
  <c r="AL37" i="9"/>
  <c r="AU12" i="9"/>
  <c r="AU36" i="9"/>
  <c r="AL35" i="9"/>
  <c r="AU35" i="9" s="1"/>
  <c r="AT10" i="9"/>
  <c r="AU10" i="9" s="1"/>
  <c r="AT32" i="9"/>
  <c r="AU32" i="9" s="1"/>
  <c r="AL26" i="9"/>
  <c r="AU26" i="9" s="1"/>
  <c r="AT37" i="9"/>
  <c r="AU37" i="9" s="1"/>
  <c r="AT6" i="9"/>
  <c r="AT19" i="9"/>
  <c r="AU19" i="9" s="1"/>
  <c r="AT20" i="9"/>
  <c r="AU18" i="9"/>
  <c r="AT25" i="9"/>
  <c r="AU25" i="9" s="1"/>
  <c r="AU15" i="9"/>
  <c r="AU6" i="9"/>
  <c r="AT7" i="9"/>
  <c r="AT8" i="9"/>
  <c r="AU8" i="9" s="1"/>
  <c r="AL20" i="9"/>
  <c r="AL27" i="9"/>
  <c r="AU27" i="9" s="1"/>
  <c r="AL7" i="9"/>
  <c r="AT5" i="9"/>
  <c r="AU5" i="9" s="1"/>
  <c r="AT23" i="9"/>
  <c r="AU23" i="9" s="1"/>
  <c r="AT22" i="9"/>
  <c r="AU22" i="9" s="1"/>
  <c r="AL21" i="9"/>
  <c r="AT21" i="9"/>
  <c r="AV31" i="9"/>
  <c r="BE31" i="9"/>
  <c r="BE30" i="9"/>
  <c r="AV30" i="9"/>
  <c r="BE29" i="9"/>
  <c r="AV29" i="9"/>
  <c r="BE28" i="9"/>
  <c r="AV28" i="9"/>
  <c r="AV17" i="9"/>
  <c r="BE17" i="9"/>
  <c r="AV16" i="9"/>
  <c r="BE16" i="9"/>
  <c r="AV14" i="9"/>
  <c r="BE14" i="9"/>
  <c r="BE13" i="9"/>
  <c r="AV13" i="9"/>
  <c r="BE11" i="9"/>
  <c r="AV11" i="9"/>
  <c r="AV9" i="9"/>
  <c r="BE9" i="9"/>
  <c r="BE5" i="9"/>
  <c r="AV5" i="9"/>
  <c r="AV4" i="9"/>
  <c r="BE4" i="9"/>
  <c r="BE3" i="9"/>
  <c r="AV3" i="9"/>
  <c r="BE2" i="9"/>
  <c r="AV2" i="9"/>
  <c r="AL34" i="9"/>
  <c r="AU34" i="9" s="1"/>
  <c r="BJ41" i="9" l="1"/>
  <c r="BH42" i="9"/>
  <c r="AV24" i="9"/>
  <c r="BE24" i="9"/>
  <c r="AU20" i="9"/>
  <c r="AV33" i="9"/>
  <c r="BE33" i="9"/>
  <c r="AV12" i="9"/>
  <c r="BE12" i="9"/>
  <c r="AV36" i="9"/>
  <c r="BE36" i="9"/>
  <c r="BE35" i="9"/>
  <c r="AV35" i="9"/>
  <c r="BE10" i="9"/>
  <c r="AV10" i="9"/>
  <c r="AV32" i="9"/>
  <c r="BE32" i="9"/>
  <c r="BE37" i="9"/>
  <c r="AV37" i="9"/>
  <c r="BE15" i="9"/>
  <c r="AV15" i="9"/>
  <c r="AV27" i="9"/>
  <c r="BE27" i="9"/>
  <c r="AV26" i="9"/>
  <c r="BE26" i="9"/>
  <c r="BE25" i="9"/>
  <c r="AV25" i="9"/>
  <c r="BF40" i="9"/>
  <c r="BE19" i="9"/>
  <c r="AV19" i="9"/>
  <c r="AV18" i="9"/>
  <c r="BE18" i="9"/>
  <c r="AV20" i="9"/>
  <c r="BE20" i="9"/>
  <c r="AV23" i="9"/>
  <c r="BE23" i="9"/>
  <c r="AV22" i="9"/>
  <c r="BE22" i="9"/>
  <c r="BE6" i="9"/>
  <c r="AV6" i="9"/>
  <c r="AU7" i="9"/>
  <c r="BE7" i="9" s="1"/>
  <c r="BE8" i="9"/>
  <c r="AV8" i="9"/>
  <c r="AV7" i="9"/>
  <c r="AU21" i="9"/>
  <c r="BE34" i="9"/>
  <c r="AV34" i="9"/>
  <c r="BE38" i="9" l="1"/>
  <c r="AV38" i="9" s="1"/>
  <c r="BE21" i="9"/>
  <c r="AV21" i="9"/>
  <c r="BE40" i="9" l="1"/>
  <c r="AV40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D1" authorId="0" shapeId="0" xr:uid="{2D988684-2936-4E17-863E-ED5AE28093FD}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 xr:uid="{4EAB87BD-9E5A-4CF7-A5B6-723FCF34BF33}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 xr:uid="{90D475F1-1629-44C0-B27B-16CDEAC3ADE0}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K1" authorId="0" shapeId="0" xr:uid="{D502D06E-A2D9-4317-B5FC-7E03A6F9D11B}">
      <text>
        <r>
          <rPr>
            <sz val="10"/>
            <rFont val="Arial"/>
            <family val="2"/>
          </rPr>
          <t>[FOB Cost $ (Value)]*[Duty Rate]</t>
        </r>
      </text>
    </comment>
    <comment ref="AL1" authorId="0" shapeId="0" xr:uid="{E3256E8F-FD1C-486B-8FE0-083C75F23D58}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N1" authorId="0" shapeId="0" xr:uid="{FCF8FAF5-EEE7-4C1E-8D06-9B38D0C76A70}">
      <text>
        <r>
          <rPr>
            <sz val="10"/>
            <rFont val="Arial"/>
            <family val="2"/>
          </rPr>
          <t>[JLA Domestic Price]*[DA %]</t>
        </r>
      </text>
    </comment>
    <comment ref="AP1" authorId="0" shapeId="0" xr:uid="{F50E1DAD-EDB9-459E-AA64-8133ECFB4099}">
      <text>
        <r>
          <rPr>
            <sz val="10"/>
            <rFont val="Arial"/>
            <family val="2"/>
          </rPr>
          <t>[JLA Domestic Price]*[Royalty %]</t>
        </r>
      </text>
    </comment>
    <comment ref="AS1" authorId="0" shapeId="0" xr:uid="{BEA657F0-C47B-42AD-940E-71AE43F568D5}">
      <text>
        <r>
          <rPr>
            <sz val="10"/>
            <rFont val="Arial"/>
            <family val="2"/>
          </rPr>
          <t>[JLA Domestic Price]*[Warehouse Charge %]</t>
        </r>
      </text>
    </comment>
    <comment ref="AT1" authorId="0" shapeId="0" xr:uid="{E81AC527-5C82-4B31-88E4-8694D77AB452}">
      <text>
        <r>
          <rPr>
            <sz val="10"/>
            <rFont val="Arial"/>
            <family val="2"/>
          </rPr>
          <t>[DA $]+[Royalty $]+[Other Load $]</t>
        </r>
      </text>
    </comment>
    <comment ref="AU1" authorId="0" shapeId="0" xr:uid="{313B29D9-69D9-4EA2-B54D-DD97EFC1917C}">
      <text>
        <r>
          <rPr>
            <sz val="10"/>
            <rFont val="Arial"/>
            <family val="2"/>
          </rPr>
          <t>[LDP Cost $]+[Total Load $]</t>
        </r>
      </text>
    </comment>
    <comment ref="AV1" authorId="0" shapeId="0" xr:uid="{A7C1A344-0669-4B8A-9483-9693E80A3255}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BB1" authorId="0" shapeId="0" xr:uid="{86DBE99A-E784-4CED-9C61-000804C57F81}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E1" authorId="0" shapeId="0" xr:uid="{C62FD64A-E301-4133-B716-58F78E81204E}">
      <text>
        <r>
          <rPr>
            <sz val="10"/>
            <rFont val="Arial"/>
            <family val="2"/>
          </rPr>
          <t>[LDP Cost with Load $]*[MOQ]</t>
        </r>
      </text>
    </comment>
    <comment ref="BF1" authorId="0" shapeId="0" xr:uid="{4AC4B04E-8306-458D-B11C-6567239794E5}">
      <text>
        <r>
          <rPr>
            <sz val="10"/>
            <rFont val="Arial"/>
            <family val="2"/>
          </rPr>
          <t>[JLA Domestic Price]*[MOQ]</t>
        </r>
      </text>
    </comment>
    <comment ref="BG1" authorId="0" shapeId="0" xr:uid="{11BF0DAB-A5EF-4E36-8991-D09AB24A9A4E}">
      <text>
        <r>
          <rPr>
            <sz val="10"/>
            <rFont val="Arial"/>
            <family val="2"/>
          </rPr>
          <t>[Suggested Retail price]*[MOQ]</t>
        </r>
      </text>
    </comment>
    <comment ref="BH1" authorId="0" shapeId="0" xr:uid="{7D99E9E9-0BB8-4E75-963A-68FC1910A9D9}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<sst xmlns="http://schemas.openxmlformats.org/spreadsheetml/2006/main" count="654" uniqueCount="195">
  <si>
    <t>Brand</t>
  </si>
  <si>
    <t>China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</si>
  <si>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</si>
  <si>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</si>
  <si>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</si>
  <si>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</si>
  <si>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</si>
  <si>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</si>
  <si>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</si>
  <si>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</si>
  <si>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</si>
  <si>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</si>
  <si>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</si>
  <si>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</si>
  <si>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</si>
  <si>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</si>
  <si>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</si>
  <si>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</si>
  <si>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</si>
  <si>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</si>
  <si>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</si>
  <si>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</si>
  <si>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</si>
  <si>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</si>
  <si>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</si>
  <si>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</si>
  <si>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</si>
  <si>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</si>
  <si>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</si>
  <si>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</si>
  <si>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</si>
  <si>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</si>
  <si>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</si>
  <si>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</si>
  <si>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</si>
  <si>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</si>
  <si>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</si>
  <si>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</si>
  <si>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</si>
  <si>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</si>
  <si>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</si>
  <si>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</si>
  <si>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</si>
  <si>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</si>
  <si>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</si>
  <si>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</si>
  <si>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</si>
  <si>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</si>
  <si>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</si>
  <si>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</si>
  <si>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</si>
  <si>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</si>
  <si>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</si>
  <si>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</si>
  <si>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</si>
  <si>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</si>
  <si>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</si>
  <si>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</si>
  <si>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</si>
  <si>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</si>
  <si>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</si>
  <si>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</si>
  <si>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Laura Ashley</t>
  </si>
  <si>
    <t>Bath Accessories</t>
  </si>
  <si>
    <t>Ceramic Lotion dispenser,plastic chormed pump</t>
  </si>
  <si>
    <t>Lotion dispenser,plastic pump</t>
  </si>
  <si>
    <t>Ceramic</t>
  </si>
  <si>
    <t>2.83x2.83x7.8"</t>
  </si>
  <si>
    <t>Green and White</t>
  </si>
  <si>
    <t>Piece</t>
  </si>
  <si>
    <t>Normal</t>
  </si>
  <si>
    <t>2 pcs LP+1 pc TBH+1 pc TUM+1 pc SD+1pc Tray+1 pc CJ+1 pc WB 8pcs,mixed into a master carton</t>
  </si>
  <si>
    <t>8424.89.9000</t>
  </si>
  <si>
    <t>Yantian,China</t>
  </si>
  <si>
    <t>Wenzhou Maya</t>
  </si>
  <si>
    <t>Ceramic Toothbrush holder</t>
  </si>
  <si>
    <t>Toothbrush holder</t>
  </si>
  <si>
    <t>4.57x2.48x4.33"</t>
  </si>
  <si>
    <t>6912.00.5000</t>
  </si>
  <si>
    <t>Ceramic Tumbler</t>
  </si>
  <si>
    <t>Tumbler</t>
  </si>
  <si>
    <t>3.07x3.07x4.53"</t>
  </si>
  <si>
    <t>Ceramic Soap dish</t>
  </si>
  <si>
    <t>Soap dish</t>
  </si>
  <si>
    <t>5.79x3.74x1.18"</t>
  </si>
  <si>
    <t>Ceramic Tray</t>
  </si>
  <si>
    <t>Tray</t>
  </si>
  <si>
    <t>9.25x4.92x1"</t>
  </si>
  <si>
    <t>Ceramic Cotton jar</t>
  </si>
  <si>
    <t>Cotton jar</t>
  </si>
  <si>
    <t>4.33x4.33x6.1"</t>
  </si>
  <si>
    <t>Ceramic Wastebasket</t>
  </si>
  <si>
    <t>Wastebasket</t>
  </si>
  <si>
    <t>8x8x10"</t>
  </si>
  <si>
    <t>Ceramic Lotion dispenser,Gold Pump</t>
  </si>
  <si>
    <t>Lotion dispenser,Gold Pump</t>
  </si>
  <si>
    <t>Martha Stewart</t>
  </si>
  <si>
    <t>2.95x2.95x7.17"</t>
  </si>
  <si>
    <t>Blue</t>
  </si>
  <si>
    <t>4.33x2.36x4.49"</t>
  </si>
  <si>
    <t>2.91x2.91x4.13"</t>
  </si>
  <si>
    <t>5.5x3.94x1"</t>
  </si>
  <si>
    <t>3.82x3.82x4.49"</t>
  </si>
  <si>
    <t>Ceramic Lotion Pump(w/plastic golden pump)</t>
  </si>
  <si>
    <t>Ceramic Lotion Pump</t>
  </si>
  <si>
    <t>Stoneware</t>
  </si>
  <si>
    <t>3x3x8.2"</t>
  </si>
  <si>
    <t>Green</t>
  </si>
  <si>
    <t>2 pcs LP+1 pc TBH+1 pc SD+1pc Tray 5pcs mixed into master carton</t>
  </si>
  <si>
    <t>S-CZCW</t>
  </si>
  <si>
    <t>4.3x2.5x4.3"</t>
  </si>
  <si>
    <t>5.5x4x1"</t>
  </si>
  <si>
    <t>9.5x5.5x1"</t>
  </si>
  <si>
    <t>Resin Lotion Pump(w/plastic pump)</t>
  </si>
  <si>
    <t>LP</t>
  </si>
  <si>
    <t>Resin</t>
  </si>
  <si>
    <t>Black</t>
  </si>
  <si>
    <t>S-DGJY</t>
  </si>
  <si>
    <t>Resin Toothbrush holder</t>
  </si>
  <si>
    <t>TBH</t>
  </si>
  <si>
    <t>Resin Tumbler</t>
  </si>
  <si>
    <t>TUM</t>
  </si>
  <si>
    <t>Resin Soap dish</t>
  </si>
  <si>
    <t>SD</t>
  </si>
  <si>
    <t>5.75x3.875x1"</t>
  </si>
  <si>
    <t>Resin Tray</t>
  </si>
  <si>
    <t>3x3x8.1"</t>
  </si>
  <si>
    <t>Brown</t>
  </si>
  <si>
    <t>2pcs LP+1pc TUM+1 pc TBH+1pc Tray+1pc 3 compartment storage - round+1pc 3 compartment storage- rectangle, mixed into master carton</t>
  </si>
  <si>
    <t>GWI</t>
  </si>
  <si>
    <t>3x3x4.45"</t>
  </si>
  <si>
    <t>4.25x2.36x4.45"</t>
  </si>
  <si>
    <t>Resin 3 compartment storage - round</t>
  </si>
  <si>
    <t>3 compartment round</t>
  </si>
  <si>
    <t>6.1x5.7x5.1"</t>
  </si>
  <si>
    <t>Resin 3 compartment storage- rectangle</t>
  </si>
  <si>
    <t>3 compartment rect</t>
  </si>
  <si>
    <t>8x3.5x4"</t>
  </si>
  <si>
    <t>9x9x2.5"</t>
  </si>
  <si>
    <t>2 pcs LP+1 pc TBH+1 pc TUM+1 pc SD+1pc CJ+1pc Tray mixed into master carton</t>
  </si>
  <si>
    <t>Resin Lotion Pump(w/Plastic pump)</t>
  </si>
  <si>
    <t>3x3x7.4"</t>
  </si>
  <si>
    <t>4.35x2.6x4.35"</t>
  </si>
  <si>
    <t>3x3x4.35"</t>
  </si>
  <si>
    <t>Resin Cotton jar</t>
  </si>
  <si>
    <t>4x4x4.65"</t>
  </si>
  <si>
    <t>Taupe</t>
  </si>
  <si>
    <t>Laura Ashley 4%</t>
  </si>
  <si>
    <t>Martha Stewart (Bath) 5%</t>
  </si>
  <si>
    <t>N Natori 5%</t>
  </si>
  <si>
    <t>N Natori</t>
  </si>
  <si>
    <t>Tum</t>
  </si>
  <si>
    <t>CJ</t>
  </si>
  <si>
    <t>LA Brand</t>
  </si>
  <si>
    <t>3924.90.5650</t>
  </si>
  <si>
    <t>JLA POE Price 4.27.2026</t>
  </si>
  <si>
    <t>Bealls Offer</t>
  </si>
  <si>
    <t>JLA 5.14.2026</t>
  </si>
  <si>
    <t>LA71-0641</t>
    <phoneticPr fontId="20" type="noConversion"/>
  </si>
  <si>
    <t>LA71-0642</t>
  </si>
  <si>
    <t>LA71-0643</t>
  </si>
  <si>
    <t>LA71-0644</t>
  </si>
  <si>
    <t>LA71-0645</t>
  </si>
  <si>
    <t>LA71-0646</t>
  </si>
  <si>
    <t>LA71-0647</t>
  </si>
  <si>
    <t>MT71-0978</t>
  </si>
  <si>
    <t>MT71-0979</t>
  </si>
  <si>
    <t>MT71-0980</t>
  </si>
  <si>
    <t>MT71-0981</t>
  </si>
  <si>
    <t>MT71-0982</t>
  </si>
  <si>
    <t>MT71-0983</t>
  </si>
  <si>
    <t>MT71-0984</t>
  </si>
  <si>
    <t>MT71-0985</t>
  </si>
  <si>
    <t>MT71-0986</t>
  </si>
  <si>
    <t>MT71-0987</t>
  </si>
  <si>
    <t>MT71-0988</t>
  </si>
  <si>
    <t>NN71-0479</t>
    <phoneticPr fontId="20" type="noConversion"/>
  </si>
  <si>
    <t>NN71-0480</t>
  </si>
  <si>
    <t>NN71-0481</t>
  </si>
  <si>
    <t>NN71-0482</t>
  </si>
  <si>
    <t>NN71-0483</t>
  </si>
  <si>
    <t>NN71-0484</t>
  </si>
  <si>
    <t>NN71-0485</t>
  </si>
  <si>
    <t>NN71-0486</t>
  </si>
  <si>
    <t>NN71-0487</t>
  </si>
  <si>
    <t>NN71-0488</t>
  </si>
  <si>
    <t>NN71-0489</t>
  </si>
  <si>
    <t>NN71-0490</t>
  </si>
  <si>
    <t>NN71-0491</t>
  </si>
  <si>
    <t>NN71-0492</t>
  </si>
  <si>
    <t>NN71-0493</t>
  </si>
  <si>
    <t>NN71-0494</t>
  </si>
  <si>
    <t>NN71-0495</t>
  </si>
  <si>
    <t>NN71-0496</t>
  </si>
  <si>
    <t>JLA POE Price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</si>
</sst>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 &quot;¥&quot;* #,##0.00_ ;_ &quot;¥&quot;* \-#,##0.00_ ;_ &quot;¥&quot;* &quot;-&quot;??_ ;_ @_ "/>
    <numFmt numFmtId="176" formatCode="_(* #,##0.00_);_(* \(#,##0.00\);_(* \-??_);_(@_)"/>
    <numFmt numFmtId="177" formatCode="_(\$* #,##0.00_);_(\$* \(#,##0.00\);_(\$* \-??_);_(@_)"/>
    <numFmt numFmtId="178" formatCode="[$$-409]#,##0.000000"/>
    <numFmt numFmtId="179" formatCode="\$#,##0.00"/>
    <numFmt numFmtId="180" formatCode="[$$-409]#,##0.00;\-[$$-409]#,##0.00"/>
    <numFmt numFmtId="181" formatCode="0.0"/>
    <numFmt numFmtId="182" formatCode="0.000"/>
    <numFmt numFmtId="183" formatCode="0.00_ "/>
    <numFmt numFmtId="184" formatCode="_(* #,##0_);_(* \(#,##0\);_(* \-??_);_(@_)"/>
    <numFmt numFmtId="185" formatCode="0.0_);[Red]\(0.0\)"/>
    <numFmt numFmtId="186" formatCode="0.0%"/>
    <numFmt numFmtId="187" formatCode="\$#,##0.00_);[Red]&quot;($&quot;#,##0.00\)"/>
    <numFmt numFmtId="188" formatCode="[$-409]d/mmm;@"/>
    <numFmt numFmtId="189" formatCode="&quot;$&quot;#,##0.00"/>
    <numFmt numFmtId="190" formatCode="General\ &quot;PCS&quot;"/>
  </numFmts>
  <fonts count="21" x14ac:knownFonts="1">
    <font>
      <sz val="11"/>
      <name val="Calibri"/>
      <charset val="1"/>
    </font>
    <font>
      <sz val="10"/>
      <name val="Arial"/>
      <family val="2"/>
    </font>
    <font>
      <sz val="12"/>
      <name val="宋体"/>
      <family val="3"/>
      <charset val="134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sz val="11"/>
      <name val="Calibri"/>
      <family val="2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color indexed="17"/>
      <name val="Arial"/>
      <family val="2"/>
    </font>
    <font>
      <b/>
      <sz val="11"/>
      <color rgb="FFFF0000"/>
      <name val="Calibri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9C4"/>
      </patternFill>
    </fill>
    <fill>
      <patternFill patternType="solid">
        <fgColor rgb="FFFFFF00"/>
        <bgColor rgb="FFFFC0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6" tint="0.39988402966399123"/>
        <bgColor rgb="FF84E291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4">
    <xf numFmtId="0" fontId="0" fillId="0" borderId="0"/>
    <xf numFmtId="9" fontId="1" fillId="0" borderId="0" applyBorder="0" applyAlignment="0" applyProtection="0"/>
    <xf numFmtId="176" fontId="2" fillId="0" borderId="0"/>
    <xf numFmtId="177" fontId="3" fillId="0" borderId="0"/>
    <xf numFmtId="0" fontId="4" fillId="0" borderId="0"/>
    <xf numFmtId="0" fontId="5" fillId="0" borderId="0"/>
    <xf numFmtId="178" fontId="3" fillId="0" borderId="0">
      <alignment vertical="center"/>
    </xf>
    <xf numFmtId="9" fontId="4" fillId="0" borderId="0"/>
    <xf numFmtId="0" fontId="5" fillId="0" borderId="0"/>
    <xf numFmtId="178" fontId="5" fillId="0" borderId="0"/>
    <xf numFmtId="0" fontId="5" fillId="0" borderId="0"/>
    <xf numFmtId="188" fontId="11" fillId="0" borderId="0"/>
    <xf numFmtId="188" fontId="11" fillId="0" borderId="0"/>
    <xf numFmtId="188" fontId="12" fillId="0" borderId="0"/>
    <xf numFmtId="190" fontId="13" fillId="0" borderId="0"/>
    <xf numFmtId="188" fontId="11" fillId="0" borderId="0"/>
    <xf numFmtId="188" fontId="15" fillId="0" borderId="0"/>
    <xf numFmtId="188" fontId="15" fillId="0" borderId="0"/>
    <xf numFmtId="188" fontId="7" fillId="0" borderId="0"/>
    <xf numFmtId="188" fontId="15" fillId="0" borderId="0"/>
    <xf numFmtId="188" fontId="15" fillId="0" borderId="0"/>
    <xf numFmtId="0" fontId="11" fillId="0" borderId="0"/>
    <xf numFmtId="9" fontId="11" fillId="0" borderId="0" applyFont="0" applyFill="0" applyBorder="0" applyAlignment="0" applyProtection="0"/>
    <xf numFmtId="44" fontId="2" fillId="0" borderId="0" applyFont="0" applyFill="0" applyBorder="0" applyAlignment="0" applyProtection="0">
      <alignment vertical="center"/>
    </xf>
  </cellStyleXfs>
  <cellXfs count="10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4" fillId="0" borderId="0" xfId="4" applyAlignment="1">
      <alignment wrapText="1"/>
    </xf>
    <xf numFmtId="179" fontId="0" fillId="0" borderId="0" xfId="0" applyNumberFormat="1" applyAlignment="1">
      <alignment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2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8" fillId="4" borderId="2" xfId="4" applyFont="1" applyFill="1" applyBorder="1" applyAlignment="1">
      <alignment horizontal="center" wrapText="1"/>
    </xf>
    <xf numFmtId="179" fontId="8" fillId="5" borderId="5" xfId="0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181" fontId="8" fillId="0" borderId="2" xfId="0" applyNumberFormat="1" applyFont="1" applyBorder="1" applyAlignment="1">
      <alignment horizontal="center" wrapText="1"/>
    </xf>
    <xf numFmtId="2" fontId="8" fillId="0" borderId="2" xfId="0" applyNumberFormat="1" applyFont="1" applyBorder="1" applyAlignment="1">
      <alignment horizontal="center" wrapText="1"/>
    </xf>
    <xf numFmtId="1" fontId="8" fillId="0" borderId="2" xfId="0" applyNumberFormat="1" applyFont="1" applyBorder="1" applyAlignment="1">
      <alignment horizontal="center" wrapText="1"/>
    </xf>
    <xf numFmtId="182" fontId="10" fillId="0" borderId="2" xfId="5" applyNumberFormat="1" applyFont="1" applyBorder="1" applyAlignment="1">
      <alignment wrapText="1"/>
    </xf>
    <xf numFmtId="2" fontId="6" fillId="0" borderId="2" xfId="5" applyNumberFormat="1" applyFont="1" applyBorder="1" applyAlignment="1">
      <alignment wrapText="1"/>
    </xf>
    <xf numFmtId="1" fontId="10" fillId="0" borderId="2" xfId="5" applyNumberFormat="1" applyFont="1" applyBorder="1" applyAlignment="1">
      <alignment wrapText="1"/>
    </xf>
    <xf numFmtId="179" fontId="10" fillId="0" borderId="2" xfId="5" applyNumberFormat="1" applyFont="1" applyBorder="1" applyAlignment="1">
      <alignment wrapText="1"/>
    </xf>
    <xf numFmtId="10" fontId="8" fillId="0" borderId="2" xfId="0" applyNumberFormat="1" applyFont="1" applyBorder="1" applyAlignment="1">
      <alignment horizontal="center" wrapText="1"/>
    </xf>
    <xf numFmtId="179" fontId="10" fillId="4" borderId="2" xfId="5" applyNumberFormat="1" applyFont="1" applyFill="1" applyBorder="1" applyAlignment="1">
      <alignment wrapText="1"/>
    </xf>
    <xf numFmtId="179" fontId="6" fillId="0" borderId="2" xfId="5" applyNumberFormat="1" applyFont="1" applyBorder="1" applyAlignment="1">
      <alignment wrapText="1"/>
    </xf>
    <xf numFmtId="179" fontId="10" fillId="2" borderId="2" xfId="5" applyNumberFormat="1" applyFont="1" applyFill="1" applyBorder="1" applyAlignment="1">
      <alignment wrapText="1"/>
    </xf>
    <xf numFmtId="10" fontId="10" fillId="2" borderId="2" xfId="5" applyNumberFormat="1" applyFont="1" applyFill="1" applyBorder="1" applyAlignment="1">
      <alignment wrapText="1"/>
    </xf>
    <xf numFmtId="179" fontId="6" fillId="6" borderId="2" xfId="5" applyNumberFormat="1" applyFont="1" applyFill="1" applyBorder="1" applyAlignment="1">
      <alignment wrapText="1"/>
    </xf>
    <xf numFmtId="179" fontId="8" fillId="2" borderId="2" xfId="0" applyNumberFormat="1" applyFont="1" applyFill="1" applyBorder="1" applyAlignment="1">
      <alignment horizontal="center" wrapText="1"/>
    </xf>
    <xf numFmtId="179" fontId="6" fillId="2" borderId="5" xfId="5" applyNumberFormat="1" applyFont="1" applyFill="1" applyBorder="1" applyAlignment="1">
      <alignment wrapText="1"/>
    </xf>
    <xf numFmtId="2" fontId="10" fillId="0" borderId="2" xfId="5" applyNumberFormat="1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80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83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184" fontId="0" fillId="0" borderId="1" xfId="0" applyNumberFormat="1" applyBorder="1" applyAlignment="1">
      <alignment vertical="center"/>
    </xf>
    <xf numFmtId="182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vertical="center"/>
    </xf>
    <xf numFmtId="185" fontId="0" fillId="0" borderId="1" xfId="0" applyNumberFormat="1" applyBorder="1" applyAlignment="1">
      <alignment vertical="center"/>
    </xf>
    <xf numFmtId="186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  <xf numFmtId="186" fontId="1" fillId="0" borderId="1" xfId="1" applyNumberFormat="1" applyBorder="1" applyAlignment="1">
      <alignment vertical="center"/>
    </xf>
    <xf numFmtId="187" fontId="0" fillId="0" borderId="1" xfId="0" applyNumberFormat="1" applyBorder="1" applyAlignment="1">
      <alignment vertical="center"/>
    </xf>
    <xf numFmtId="10" fontId="0" fillId="0" borderId="1" xfId="7" applyNumberFormat="1" applyFont="1" applyBorder="1" applyAlignment="1">
      <alignment vertical="center"/>
    </xf>
    <xf numFmtId="179" fontId="0" fillId="0" borderId="1" xfId="0" applyNumberFormat="1" applyBorder="1" applyAlignment="1">
      <alignment vertical="center" wrapText="1"/>
    </xf>
    <xf numFmtId="0" fontId="17" fillId="0" borderId="1" xfId="0" applyFont="1" applyBorder="1" applyAlignment="1">
      <alignment horizontal="left"/>
    </xf>
    <xf numFmtId="188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186" fontId="1" fillId="0" borderId="1" xfId="1" applyNumberFormat="1" applyBorder="1" applyAlignment="1">
      <alignment vertical="center" wrapText="1"/>
    </xf>
    <xf numFmtId="10" fontId="0" fillId="0" borderId="1" xfId="7" applyNumberFormat="1" applyFont="1" applyBorder="1" applyAlignment="1">
      <alignment vertical="center" wrapText="1"/>
    </xf>
    <xf numFmtId="0" fontId="15" fillId="0" borderId="1" xfId="8" applyFont="1" applyBorder="1" applyAlignment="1">
      <alignment horizontal="left" vertical="center"/>
    </xf>
    <xf numFmtId="9" fontId="0" fillId="0" borderId="1" xfId="0" applyNumberFormat="1" applyBorder="1" applyAlignment="1">
      <alignment vertical="center"/>
    </xf>
    <xf numFmtId="0" fontId="15" fillId="0" borderId="1" xfId="0" applyFont="1" applyBorder="1" applyAlignment="1">
      <alignment vertical="center"/>
    </xf>
    <xf numFmtId="189" fontId="14" fillId="7" borderId="1" xfId="0" applyNumberFormat="1" applyFont="1" applyFill="1" applyBorder="1" applyAlignment="1">
      <alignment horizontal="center" vertical="center"/>
    </xf>
    <xf numFmtId="189" fontId="14" fillId="7" borderId="1" xfId="0" applyNumberFormat="1" applyFont="1" applyFill="1" applyBorder="1" applyAlignment="1">
      <alignment horizontal="center" vertical="center" wrapText="1"/>
    </xf>
    <xf numFmtId="189" fontId="18" fillId="7" borderId="1" xfId="0" applyNumberFormat="1" applyFont="1" applyFill="1" applyBorder="1" applyAlignment="1">
      <alignment horizontal="center" vertical="center" wrapText="1"/>
    </xf>
    <xf numFmtId="189" fontId="14" fillId="8" borderId="1" xfId="0" applyNumberFormat="1" applyFont="1" applyFill="1" applyBorder="1" applyAlignment="1">
      <alignment horizontal="center" vertical="center"/>
    </xf>
    <xf numFmtId="189" fontId="14" fillId="8" borderId="1" xfId="0" applyNumberFormat="1" applyFont="1" applyFill="1" applyBorder="1" applyAlignment="1">
      <alignment horizontal="center" vertical="center" wrapText="1"/>
    </xf>
    <xf numFmtId="189" fontId="0" fillId="0" borderId="1" xfId="0" applyNumberFormat="1" applyBorder="1" applyAlignment="1">
      <alignment vertical="center"/>
    </xf>
    <xf numFmtId="10" fontId="19" fillId="8" borderId="0" xfId="1" applyNumberFormat="1" applyFont="1" applyFill="1" applyAlignment="1">
      <alignment wrapText="1"/>
    </xf>
    <xf numFmtId="189" fontId="14" fillId="8" borderId="0" xfId="0" applyNumberFormat="1" applyFont="1" applyFill="1" applyAlignment="1">
      <alignment horizontal="center" vertical="center" wrapText="1"/>
    </xf>
    <xf numFmtId="0" fontId="14" fillId="8" borderId="0" xfId="0" applyFont="1" applyFill="1" applyAlignment="1">
      <alignment wrapText="1"/>
    </xf>
    <xf numFmtId="179" fontId="14" fillId="8" borderId="0" xfId="0" applyNumberFormat="1" applyFont="1" applyFill="1" applyAlignment="1">
      <alignment wrapText="1"/>
    </xf>
    <xf numFmtId="186" fontId="19" fillId="7" borderId="0" xfId="1" applyNumberFormat="1" applyFont="1" applyFill="1" applyAlignment="1">
      <alignment wrapText="1"/>
    </xf>
    <xf numFmtId="179" fontId="14" fillId="7" borderId="0" xfId="0" applyNumberFormat="1" applyFont="1" applyFill="1" applyAlignment="1">
      <alignment wrapText="1"/>
    </xf>
    <xf numFmtId="0" fontId="14" fillId="7" borderId="0" xfId="0" applyFont="1" applyFill="1" applyAlignment="1">
      <alignment wrapText="1"/>
    </xf>
    <xf numFmtId="179" fontId="6" fillId="2" borderId="5" xfId="5" applyNumberFormat="1" applyFont="1" applyFill="1" applyBorder="1"/>
    <xf numFmtId="189" fontId="18" fillId="7" borderId="1" xfId="0" applyNumberFormat="1" applyFont="1" applyFill="1" applyBorder="1" applyAlignment="1">
      <alignment horizontal="center" vertical="center"/>
    </xf>
    <xf numFmtId="189" fontId="14" fillId="7" borderId="1" xfId="21" applyNumberFormat="1" applyFont="1" applyFill="1" applyBorder="1" applyAlignment="1">
      <alignment horizontal="center" vertical="center"/>
    </xf>
    <xf numFmtId="189" fontId="14" fillId="7" borderId="1" xfId="21" applyNumberFormat="1" applyFont="1" applyFill="1" applyBorder="1" applyAlignment="1">
      <alignment horizontal="center" vertical="center" wrapText="1"/>
    </xf>
    <xf numFmtId="189" fontId="14" fillId="10" borderId="1" xfId="21" applyNumberFormat="1" applyFont="1" applyFill="1" applyBorder="1" applyAlignment="1">
      <alignment horizontal="center" vertical="center" wrapText="1"/>
    </xf>
    <xf numFmtId="10" fontId="16" fillId="0" borderId="1" xfId="7" applyNumberFormat="1" applyFont="1" applyBorder="1" applyAlignment="1">
      <alignment vertical="center" wrapText="1"/>
    </xf>
    <xf numFmtId="179" fontId="16" fillId="0" borderId="1" xfId="0" applyNumberFormat="1" applyFont="1" applyBorder="1" applyAlignment="1">
      <alignment vertical="center" wrapText="1"/>
    </xf>
    <xf numFmtId="189" fontId="14" fillId="7" borderId="1" xfId="0" applyNumberFormat="1" applyFont="1" applyFill="1" applyBorder="1" applyAlignment="1">
      <alignment horizontal="center" wrapText="1"/>
    </xf>
    <xf numFmtId="0" fontId="11" fillId="0" borderId="1" xfId="21" applyBorder="1" applyAlignment="1">
      <alignment vertical="center"/>
    </xf>
    <xf numFmtId="1" fontId="11" fillId="0" borderId="1" xfId="21" applyNumberFormat="1" applyBorder="1" applyAlignment="1">
      <alignment vertical="center" wrapText="1"/>
    </xf>
    <xf numFmtId="1" fontId="11" fillId="10" borderId="1" xfId="21" applyNumberFormat="1" applyFill="1" applyBorder="1" applyAlignment="1">
      <alignment vertical="center" wrapText="1"/>
    </xf>
    <xf numFmtId="179" fontId="14" fillId="0" borderId="0" xfId="0" applyNumberFormat="1" applyFont="1" applyAlignment="1">
      <alignment wrapText="1"/>
    </xf>
    <xf numFmtId="0" fontId="14" fillId="0" borderId="0" xfId="0" applyFont="1" applyAlignment="1">
      <alignment wrapText="1"/>
    </xf>
    <xf numFmtId="10" fontId="19" fillId="0" borderId="0" xfId="1" applyNumberFormat="1" applyFont="1" applyAlignment="1">
      <alignment wrapText="1"/>
    </xf>
    <xf numFmtId="0" fontId="11" fillId="0" borderId="1" xfId="0" applyFont="1" applyBorder="1" applyAlignment="1">
      <alignment vertical="center" wrapText="1"/>
    </xf>
    <xf numFmtId="0" fontId="1" fillId="7" borderId="1" xfId="0" applyFont="1" applyFill="1" applyBorder="1"/>
    <xf numFmtId="0" fontId="11" fillId="9" borderId="1" xfId="0" applyFont="1" applyFill="1" applyBorder="1" applyAlignment="1">
      <alignment vertical="center"/>
    </xf>
    <xf numFmtId="0" fontId="1" fillId="9" borderId="1" xfId="0" applyFont="1" applyFill="1" applyBorder="1"/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5" fontId="0" fillId="0" borderId="1" xfId="0" applyNumberFormat="1" applyBorder="1" applyAlignment="1">
      <alignment vertical="center" wrapText="1"/>
    </xf>
    <xf numFmtId="185" fontId="16" fillId="0" borderId="1" xfId="0" applyNumberFormat="1" applyFont="1" applyBorder="1" applyAlignment="1">
      <alignment vertical="center" wrapText="1"/>
    </xf>
  </cellXfs>
  <cellStyles count="24">
    <cellStyle name="Comma 5" xfId="2" xr:uid="{00000000-0005-0000-0000-000006000000}"/>
    <cellStyle name="Currency 15" xfId="3" xr:uid="{00000000-0005-0000-0000-000007000000}"/>
    <cellStyle name="Currency_macys smart dry bright story 03232011 Hellen" xfId="23" xr:uid="{9BF77275-8C9A-4866-ABC9-29537FE1070B}"/>
    <cellStyle name="Normal 2" xfId="4" xr:uid="{00000000-0005-0000-0000-000008000000}"/>
    <cellStyle name="Normal 2 18 2" xfId="5" xr:uid="{00000000-0005-0000-0000-000009000000}"/>
    <cellStyle name="Normal 2 18 2 2" xfId="13" xr:uid="{FB441393-3B85-4E3C-AE56-5B3F197E717A}"/>
    <cellStyle name="Normal 2 18 2 3" xfId="18" xr:uid="{321B180D-1416-4689-9AD5-7845F4D66F45}"/>
    <cellStyle name="Normal 2 2" xfId="12" xr:uid="{DAE56AD3-3567-4E88-B2EA-9D32EC2C1655}"/>
    <cellStyle name="Normal 2 2 2" xfId="19" xr:uid="{25F73BC4-429A-495F-91BA-807A81626FD4}"/>
    <cellStyle name="Normal 2 3" xfId="17" xr:uid="{26AEF722-2AF8-4FB2-B65F-0447B07FD19C}"/>
    <cellStyle name="Normal 3" xfId="11" xr:uid="{898B7BD7-44AF-4CA3-81CD-D412141323D7}"/>
    <cellStyle name="Normal 4" xfId="15" xr:uid="{283EDE29-8926-4C53-9D4A-F59D6ACA5CD0}"/>
    <cellStyle name="Normal 4 2" xfId="20" xr:uid="{7D5E6D62-1234-4C76-90AB-7A3A0C951CB1}"/>
    <cellStyle name="Normal 5" xfId="16" xr:uid="{10CCE6DF-281A-47A9-9CCA-A82C96F63D48}"/>
    <cellStyle name="Normal 6" xfId="21" xr:uid="{D1173C0E-D465-46F9-A2A0-6401AD6CD130}"/>
    <cellStyle name="Normal 65" xfId="6" xr:uid="{00000000-0005-0000-0000-00000A000000}"/>
    <cellStyle name="Percent 2" xfId="7" xr:uid="{00000000-0005-0000-0000-00000B000000}"/>
    <cellStyle name="Percent 3" xfId="22" xr:uid="{033FD17C-D5FE-48D3-970D-53FB3532C26E}"/>
    <cellStyle name="Style 1" xfId="8" xr:uid="{00000000-0005-0000-0000-00000C000000}"/>
    <cellStyle name="Style 1 2" xfId="9" xr:uid="{00000000-0005-0000-0000-00000D000000}"/>
    <cellStyle name="百分比" xfId="1" builtinId="5"/>
    <cellStyle name="常规" xfId="0" builtinId="0"/>
    <cellStyle name="常规 27" xfId="14" xr:uid="{BB84AC4E-1AE6-4144-919A-27738DDAADB8}"/>
    <cellStyle name="样式 1 2" xfId="10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DDEEFF"/>
      <rgbColor rgb="FF9C0006"/>
      <rgbColor rgb="FF008000"/>
      <rgbColor rgb="FF000080"/>
      <rgbColor rgb="FFF1F8E9"/>
      <rgbColor rgb="FF800080"/>
      <rgbColor rgb="FF008080"/>
      <rgbColor rgb="FFFFC7CE"/>
      <rgbColor rgb="FFEDE7F6"/>
      <rgbColor rgb="FFE8E8E8"/>
      <rgbColor rgb="FF993366"/>
      <rgbColor rgb="FFFFFFCC"/>
      <rgbColor rgb="FFE0F7FA"/>
      <rgbColor rgb="FF660066"/>
      <rgbColor rgb="FFFCE4EC"/>
      <rgbColor rgb="FF0066CC"/>
      <rgbColor rgb="FFC1E5F5"/>
      <rgbColor rgb="FF000080"/>
      <rgbColor rgb="FFFF00FF"/>
      <rgbColor rgb="FFFFF8E1"/>
      <rgbColor rgb="FFE8F5E9"/>
      <rgbColor rgb="FF800080"/>
      <rgbColor rgb="FF800000"/>
      <rgbColor rgb="FF008080"/>
      <rgbColor rgb="FF0000FF"/>
      <rgbColor rgb="FFF9FBE7"/>
      <rgbColor rgb="FFE0F2F1"/>
      <rgbColor rgb="FFC8E6C9"/>
      <rgbColor rgb="FFFFF9C4"/>
      <rgbColor rgb="FF83CBEB"/>
      <rgbColor rgb="FFFBE3D6"/>
      <rgbColor rgb="FFF3E5F5"/>
      <rgbColor rgb="FFF6C6AD"/>
      <rgbColor rgb="FF4472C4"/>
      <rgbColor rgb="FF47D45A"/>
      <rgbColor rgb="FF92D050"/>
      <rgbColor rgb="FFFFC000"/>
      <rgbColor rgb="FFFBE9E7"/>
      <rgbColor rgb="FFFFF3E0"/>
      <rgbColor rgb="FF666699"/>
      <rgbColor rgb="FF84E291"/>
      <rgbColor rgb="FF003366"/>
      <rgbColor rgb="FFE8EAF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3.png@01DCD313.576D1C00" TargetMode="External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68</xdr:col>
      <xdr:colOff>322822</xdr:colOff>
      <xdr:row>25</xdr:row>
      <xdr:rowOff>0</xdr:rowOff>
    </xdr:from>
    <xdr:to>
      <xdr:col>79</xdr:col>
      <xdr:colOff>2685</xdr:colOff>
      <xdr:row>34</xdr:row>
      <xdr:rowOff>1222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6DECC2F-C3EC-4625-AC43-D5896C02C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14772" y="14926921"/>
          <a:ext cx="6710866" cy="2287221"/>
        </a:xfrm>
        <a:prstGeom prst="rect">
          <a:avLst/>
        </a:prstGeom>
      </xdr:spPr>
    </xdr:pic>
    <xdr:clientData/>
  </xdr:twoCellAnchor>
  <xdr:twoCellAnchor>
    <xdr:from>
      <xdr:col>68</xdr:col>
      <xdr:colOff>160354</xdr:colOff>
      <xdr:row>25</xdr:row>
      <xdr:rowOff>244404</xdr:rowOff>
    </xdr:from>
    <xdr:to>
      <xdr:col>75</xdr:col>
      <xdr:colOff>491901</xdr:colOff>
      <xdr:row>31</xdr:row>
      <xdr:rowOff>402041</xdr:rowOff>
    </xdr:to>
    <xdr:pic>
      <xdr:nvPicPr>
        <xdr:cNvPr id="17" name="Picture 9">
          <a:extLst>
            <a:ext uri="{FF2B5EF4-FFF2-40B4-BE49-F238E27FC236}">
              <a16:creationId xmlns:a16="http://schemas.microsoft.com/office/drawing/2014/main" id="{DAD70DA0-A74E-46C5-84A4-71D7E1DE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2304" y="16697254"/>
          <a:ext cx="4820997" cy="1789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66</xdr:col>
      <xdr:colOff>513404</xdr:colOff>
      <xdr:row>37</xdr:row>
      <xdr:rowOff>0</xdr:rowOff>
    </xdr:from>
    <xdr:to>
      <xdr:col>83</xdr:col>
      <xdr:colOff>538744</xdr:colOff>
      <xdr:row>49</xdr:row>
      <xdr:rowOff>6598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D459A30-0DD1-46F0-B4D7-828764F81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22654" y="21803509"/>
          <a:ext cx="10928292" cy="2184377"/>
        </a:xfrm>
        <a:prstGeom prst="rect">
          <a:avLst/>
        </a:prstGeom>
      </xdr:spPr>
    </xdr:pic>
    <xdr:clientData/>
  </xdr:twoCellAnchor>
  <xdr:twoCellAnchor editAs="oneCell">
    <xdr:from>
      <xdr:col>70</xdr:col>
      <xdr:colOff>567446</xdr:colOff>
      <xdr:row>31</xdr:row>
      <xdr:rowOff>492652</xdr:rowOff>
    </xdr:from>
    <xdr:to>
      <xdr:col>86</xdr:col>
      <xdr:colOff>508266</xdr:colOff>
      <xdr:row>41</xdr:row>
      <xdr:rowOff>45413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5B9B303A-B543-4FEA-9CF4-3C6444D64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342096" y="18482202"/>
          <a:ext cx="10202421" cy="2039529"/>
        </a:xfrm>
        <a:prstGeom prst="rect">
          <a:avLst/>
        </a:prstGeom>
      </xdr:spPr>
    </xdr:pic>
    <xdr:clientData/>
  </xdr:twoCellAnchor>
  <xdr:twoCellAnchor editAs="oneCell">
    <xdr:from>
      <xdr:col>67</xdr:col>
      <xdr:colOff>520159</xdr:colOff>
      <xdr:row>37</xdr:row>
      <xdr:rowOff>0</xdr:rowOff>
    </xdr:from>
    <xdr:to>
      <xdr:col>85</xdr:col>
      <xdr:colOff>387884</xdr:colOff>
      <xdr:row>49</xdr:row>
      <xdr:rowOff>137300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9431ED1-4915-4441-BD4C-748C36FD1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370759" y="20143539"/>
          <a:ext cx="11412025" cy="2301704"/>
        </a:xfrm>
        <a:prstGeom prst="rect">
          <a:avLst/>
        </a:prstGeom>
      </xdr:spPr>
    </xdr:pic>
    <xdr:clientData/>
  </xdr:twoCellAnchor>
  <xdr:twoCellAnchor editAs="oneCell">
    <xdr:from>
      <xdr:col>68</xdr:col>
      <xdr:colOff>560691</xdr:colOff>
      <xdr:row>19</xdr:row>
      <xdr:rowOff>178417</xdr:rowOff>
    </xdr:from>
    <xdr:to>
      <xdr:col>88</xdr:col>
      <xdr:colOff>276849</xdr:colOff>
      <xdr:row>30</xdr:row>
      <xdr:rowOff>43685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9C8D1A9-A9E5-4AED-BCC6-F12FBCDCF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5052641" y="13075267"/>
          <a:ext cx="12543157" cy="2659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AEAA6-48DF-4B4F-B302-D596A23018C2}">
  <dimension ref="A1:BQ42"/>
  <sheetViews>
    <sheetView tabSelected="1" topLeftCell="M1" zoomScale="94" zoomScaleNormal="94" workbookViewId="0">
      <selection activeCell="Z1" sqref="Z1:Z1048576"/>
    </sheetView>
  </sheetViews>
  <sheetFormatPr defaultColWidth="9.140625" defaultRowHeight="15" x14ac:dyDescent="0.25"/>
  <cols>
    <col min="1" max="1" width="10.140625" style="1" hidden="1" customWidth="1"/>
    <col min="2" max="2" width="18" style="2" customWidth="1"/>
    <col min="3" max="3" width="8.42578125" style="2" hidden="1" customWidth="1"/>
    <col min="4" max="4" width="16.28515625" style="2" customWidth="1"/>
    <col min="5" max="5" width="32.7109375" style="2" customWidth="1"/>
    <col min="6" max="6" width="16.140625" style="2" customWidth="1"/>
    <col min="7" max="7" width="15.140625" style="2" customWidth="1"/>
    <col min="8" max="8" width="49.7109375" style="2" customWidth="1"/>
    <col min="9" max="9" width="14.85546875" style="2" customWidth="1"/>
    <col min="10" max="10" width="12.7109375" style="2" customWidth="1"/>
    <col min="11" max="11" width="12.7109375" style="3" customWidth="1"/>
    <col min="12" max="12" width="17.5703125" style="2" customWidth="1"/>
    <col min="13" max="13" width="20.42578125" style="2" customWidth="1"/>
    <col min="14" max="14" width="6.140625" style="2" customWidth="1"/>
    <col min="15" max="15" width="8.5703125" style="2" customWidth="1"/>
    <col min="16" max="16" width="6.85546875" style="2" customWidth="1"/>
    <col min="17" max="18" width="8.85546875" style="2" customWidth="1"/>
    <col min="19" max="19" width="8.5703125" style="4" customWidth="1"/>
    <col min="20" max="21" width="9.42578125" style="2" customWidth="1"/>
    <col min="22" max="22" width="8.140625" style="5" customWidth="1"/>
    <col min="23" max="23" width="8.85546875" style="5" customWidth="1"/>
    <col min="24" max="24" width="8.5703125" style="5" customWidth="1"/>
    <col min="25" max="25" width="8.140625" style="5" customWidth="1"/>
    <col min="26" max="26" width="8.85546875" style="5" customWidth="1"/>
    <col min="27" max="27" width="7.140625" style="5" customWidth="1"/>
    <col min="28" max="28" width="9" style="6" customWidth="1"/>
    <col min="29" max="29" width="6.140625" style="7" customWidth="1"/>
    <col min="30" max="30" width="10" style="8" customWidth="1"/>
    <col min="31" max="31" width="10" style="6" customWidth="1"/>
    <col min="32" max="32" width="9.85546875" style="7" customWidth="1"/>
    <col min="33" max="33" width="11.5703125" style="2" customWidth="1"/>
    <col min="34" max="34" width="8.85546875" style="4" customWidth="1"/>
    <col min="35" max="35" width="16.5703125" style="2" customWidth="1"/>
    <col min="36" max="36" width="8.42578125" style="9" customWidth="1"/>
    <col min="37" max="37" width="9" style="4" customWidth="1"/>
    <col min="38" max="38" width="8.42578125" style="4" customWidth="1"/>
    <col min="39" max="39" width="7.85546875" style="9" customWidth="1"/>
    <col min="40" max="40" width="10.5703125" style="4" customWidth="1"/>
    <col min="41" max="41" width="8.140625" style="9" customWidth="1"/>
    <col min="42" max="43" width="9.140625" style="4" customWidth="1"/>
    <col min="44" max="44" width="11.5703125" style="9" customWidth="1"/>
    <col min="45" max="45" width="10.85546875" style="4" customWidth="1"/>
    <col min="46" max="46" width="7.85546875" style="4" customWidth="1"/>
    <col min="47" max="47" width="9.5703125" style="4" customWidth="1"/>
    <col min="48" max="48" width="7.85546875" style="4" customWidth="1"/>
    <col min="49" max="52" width="12.140625" style="4" customWidth="1"/>
    <col min="53" max="54" width="9.140625" style="2" customWidth="1"/>
    <col min="55" max="55" width="10.140625" style="4" customWidth="1"/>
    <col min="56" max="56" width="9.140625" style="2"/>
    <col min="57" max="57" width="11.85546875" style="4" customWidth="1"/>
    <col min="58" max="58" width="11.5703125" style="4" customWidth="1"/>
    <col min="59" max="59" width="11.85546875" style="4" hidden="1" customWidth="1"/>
    <col min="60" max="60" width="9.85546875" style="2" bestFit="1" customWidth="1"/>
    <col min="61" max="61" width="0" style="2" hidden="1" customWidth="1"/>
    <col min="62" max="62" width="15.5703125" style="2" hidden="1" customWidth="1"/>
    <col min="63" max="63" width="14.85546875" style="2" customWidth="1"/>
    <col min="64" max="16384" width="9.140625" style="2"/>
  </cols>
  <sheetData>
    <row r="1" spans="1:65" ht="67.5" customHeight="1" x14ac:dyDescent="0.25">
      <c r="A1" s="11" t="s">
        <v>3</v>
      </c>
      <c r="B1" s="11" t="s">
        <v>4</v>
      </c>
      <c r="C1" s="12" t="s">
        <v>5</v>
      </c>
      <c r="D1" s="13" t="s">
        <v>0</v>
      </c>
      <c r="E1" s="13" t="s">
        <v>2</v>
      </c>
      <c r="F1" s="14" t="s">
        <v>6</v>
      </c>
      <c r="G1" s="12" t="s">
        <v>7</v>
      </c>
      <c r="H1" s="15" t="s">
        <v>8</v>
      </c>
      <c r="I1" s="16" t="s">
        <v>9</v>
      </c>
      <c r="J1" s="15" t="s">
        <v>10</v>
      </c>
      <c r="K1" s="16" t="s">
        <v>11</v>
      </c>
      <c r="L1" s="15" t="s">
        <v>12</v>
      </c>
      <c r="M1" s="15" t="s">
        <v>13</v>
      </c>
      <c r="N1" s="12" t="s">
        <v>14</v>
      </c>
      <c r="O1" s="12" t="s">
        <v>15</v>
      </c>
      <c r="P1" s="12" t="s">
        <v>16</v>
      </c>
      <c r="Q1" s="12" t="s">
        <v>17</v>
      </c>
      <c r="R1" s="16" t="s">
        <v>18</v>
      </c>
      <c r="S1" s="17" t="s">
        <v>19</v>
      </c>
      <c r="T1" s="18" t="s">
        <v>20</v>
      </c>
      <c r="U1" s="11" t="s">
        <v>21</v>
      </c>
      <c r="V1" s="19" t="s">
        <v>22</v>
      </c>
      <c r="W1" s="19" t="s">
        <v>23</v>
      </c>
      <c r="X1" s="19" t="s">
        <v>24</v>
      </c>
      <c r="Y1" s="19" t="s">
        <v>25</v>
      </c>
      <c r="Z1" s="19" t="s">
        <v>26</v>
      </c>
      <c r="AA1" s="19" t="s">
        <v>27</v>
      </c>
      <c r="AB1" s="20" t="s">
        <v>28</v>
      </c>
      <c r="AC1" s="21" t="s">
        <v>29</v>
      </c>
      <c r="AD1" s="22" t="s">
        <v>30</v>
      </c>
      <c r="AE1" s="23" t="s">
        <v>31</v>
      </c>
      <c r="AF1" s="24" t="s">
        <v>32</v>
      </c>
      <c r="AG1" s="11" t="s">
        <v>33</v>
      </c>
      <c r="AH1" s="25" t="s">
        <v>34</v>
      </c>
      <c r="AI1" s="11" t="s">
        <v>35</v>
      </c>
      <c r="AJ1" s="26" t="s">
        <v>36</v>
      </c>
      <c r="AK1" s="27" t="s">
        <v>37</v>
      </c>
      <c r="AL1" s="25" t="s">
        <v>38</v>
      </c>
      <c r="AM1" s="26" t="s">
        <v>39</v>
      </c>
      <c r="AN1" s="25" t="s">
        <v>40</v>
      </c>
      <c r="AO1" s="26" t="s">
        <v>41</v>
      </c>
      <c r="AP1" s="25" t="s">
        <v>42</v>
      </c>
      <c r="AQ1" s="28" t="s">
        <v>43</v>
      </c>
      <c r="AR1" s="26" t="s">
        <v>44</v>
      </c>
      <c r="AS1" s="25" t="s">
        <v>45</v>
      </c>
      <c r="AT1" s="25" t="s">
        <v>46</v>
      </c>
      <c r="AU1" s="29" t="s">
        <v>47</v>
      </c>
      <c r="AV1" s="30" t="s">
        <v>48</v>
      </c>
      <c r="AW1" s="31" t="s">
        <v>194</v>
      </c>
      <c r="AX1" s="90" t="s">
        <v>157</v>
      </c>
      <c r="AY1" s="83" t="s">
        <v>156</v>
      </c>
      <c r="AZ1" s="31" t="s">
        <v>155</v>
      </c>
      <c r="BA1" s="32" t="s">
        <v>49</v>
      </c>
      <c r="BB1" s="30" t="s">
        <v>50</v>
      </c>
      <c r="BC1" s="33" t="s">
        <v>51</v>
      </c>
      <c r="BD1" s="11" t="s">
        <v>52</v>
      </c>
      <c r="BE1" s="25" t="s">
        <v>53</v>
      </c>
      <c r="BF1" s="25" t="s">
        <v>54</v>
      </c>
      <c r="BG1" s="25" t="s">
        <v>55</v>
      </c>
      <c r="BH1" s="34" t="s">
        <v>56</v>
      </c>
      <c r="BI1" s="35" t="s">
        <v>57</v>
      </c>
      <c r="BJ1" s="35" t="s">
        <v>58</v>
      </c>
      <c r="BK1" s="10" t="s">
        <v>59</v>
      </c>
      <c r="BL1" s="10" t="s">
        <v>60</v>
      </c>
      <c r="BM1" s="10" t="s">
        <v>61</v>
      </c>
    </row>
    <row r="2" spans="1:65" s="36" customFormat="1" ht="20.100000000000001" customHeight="1" x14ac:dyDescent="0.2">
      <c r="A2" s="38">
        <v>1</v>
      </c>
      <c r="B2" s="104"/>
      <c r="C2" s="39"/>
      <c r="D2" s="39" t="s">
        <v>62</v>
      </c>
      <c r="E2" s="39" t="s">
        <v>147</v>
      </c>
      <c r="F2" s="39" t="s">
        <v>63</v>
      </c>
      <c r="G2" s="40"/>
      <c r="H2" s="39" t="s">
        <v>64</v>
      </c>
      <c r="I2" s="39" t="s">
        <v>65</v>
      </c>
      <c r="J2" s="41" t="s">
        <v>66</v>
      </c>
      <c r="K2" s="41" t="s">
        <v>66</v>
      </c>
      <c r="L2" s="42" t="s">
        <v>67</v>
      </c>
      <c r="M2" s="41" t="s">
        <v>68</v>
      </c>
      <c r="N2" s="39"/>
      <c r="O2" s="43"/>
      <c r="P2" s="98" t="s">
        <v>158</v>
      </c>
      <c r="Q2" s="44"/>
      <c r="R2" s="39" t="s">
        <v>69</v>
      </c>
      <c r="S2" s="70">
        <v>1.83</v>
      </c>
      <c r="T2" s="39" t="s">
        <v>70</v>
      </c>
      <c r="U2" s="39" t="s">
        <v>71</v>
      </c>
      <c r="V2" s="51">
        <v>24</v>
      </c>
      <c r="W2" s="51">
        <v>23</v>
      </c>
      <c r="X2" s="51">
        <v>29</v>
      </c>
      <c r="Y2" s="51">
        <v>8.1999999999999993</v>
      </c>
      <c r="Z2" s="51">
        <v>8.1999999999999993</v>
      </c>
      <c r="AA2" s="51">
        <v>20.8</v>
      </c>
      <c r="AB2" s="45">
        <v>8</v>
      </c>
      <c r="AC2" s="46">
        <v>2</v>
      </c>
      <c r="AD2" s="47">
        <f>IF(Y2="","",Y2*Z2*AA2/1000000)</f>
        <v>1.3985919999999999E-3</v>
      </c>
      <c r="AE2" s="45">
        <v>63</v>
      </c>
      <c r="AF2" s="48">
        <f t="shared" ref="AF2:AF19" si="0">IF(ISERROR(AE2/AD2*AC2),"",AE2/AD2*AC2)</f>
        <v>90090.605408868345</v>
      </c>
      <c r="AG2" s="49">
        <v>3000</v>
      </c>
      <c r="AH2" s="50">
        <f t="shared" ref="AH2:AH19" si="1">IF(ISERROR(AG2/AF2),"",AG2/AF2)</f>
        <v>3.3299809523809523E-2</v>
      </c>
      <c r="AI2" s="51" t="s">
        <v>72</v>
      </c>
      <c r="AJ2" s="52">
        <v>0.16800000000000001</v>
      </c>
      <c r="AK2" s="50">
        <f>IF(ISERROR(S2*AJ2),"",S2*AJ2)</f>
        <v>0.30744000000000005</v>
      </c>
      <c r="AL2" s="50">
        <f>IF(ISERROR(S2+AH2+AK2),"",S2+AH2+AK2)</f>
        <v>2.1707398095238095</v>
      </c>
      <c r="AM2" s="53">
        <v>0.01</v>
      </c>
      <c r="AN2" s="50">
        <f t="shared" ref="AN2:AN19" si="2">IF(ISERROR(AW2*AM2),"",AW2*AM2)</f>
        <v>3.5000000000000003E-2</v>
      </c>
      <c r="AO2" s="53">
        <v>0.06</v>
      </c>
      <c r="AP2" s="50">
        <f t="shared" ref="AP2:AP19" si="3">IF(ISERROR(AW2*AO2),"",AW2*AO2)</f>
        <v>0.21</v>
      </c>
      <c r="AQ2" s="50"/>
      <c r="AR2" s="53">
        <v>0</v>
      </c>
      <c r="AS2" s="50">
        <f t="shared" ref="AS2:AS19" si="4">IF(ISERROR(AW2*AR2),"",AW2*AR2)</f>
        <v>0</v>
      </c>
      <c r="AT2" s="50">
        <f t="shared" ref="AT2:AT19" si="5">IF(ISERROR(AN2+AP2+AS2),"",AN2+AP2+AS2)</f>
        <v>0.245</v>
      </c>
      <c r="AU2" s="50">
        <f t="shared" ref="AU2:AU19" si="6">IF(ISERROR(AL2+AT2),"",AL2+AT2)</f>
        <v>2.4157398095238096</v>
      </c>
      <c r="AV2" s="54">
        <f t="shared" ref="AV2:AV19" si="7">IF(ISERROR((AW2-AU2)/AW2),"",(AW2-AU2)/AW2)</f>
        <v>0.30978862585034012</v>
      </c>
      <c r="AW2" s="70">
        <v>3.5</v>
      </c>
      <c r="AX2" s="70"/>
      <c r="AY2" s="85"/>
      <c r="AZ2" s="70">
        <v>3.5</v>
      </c>
      <c r="BA2" s="55"/>
      <c r="BB2" s="56" t="str">
        <f t="shared" ref="BB2:BB19" si="8">IF(ISERROR((BA2-AW2)/BA2),"",(BA2-AW2)/BA2)</f>
        <v/>
      </c>
      <c r="BC2" s="57"/>
      <c r="BD2" s="91">
        <v>1000</v>
      </c>
      <c r="BE2" s="50">
        <f t="shared" ref="BE2:BE8" si="9">IF(ISERROR(AU2*BD2),"",AU2*BD2)</f>
        <v>2415.7398095238095</v>
      </c>
      <c r="BF2" s="50">
        <f t="shared" ref="BF2:BF8" si="10">IF(ISERROR(AW2*BD2),"",AW2*BD2)</f>
        <v>3500</v>
      </c>
      <c r="BG2" s="50"/>
      <c r="BH2" s="45">
        <f>V2*W2*X2/1000000/AC2*BD2</f>
        <v>8.0040000000000013</v>
      </c>
      <c r="BI2" s="39"/>
      <c r="BJ2" s="39"/>
      <c r="BK2" s="39" t="s">
        <v>73</v>
      </c>
      <c r="BL2" s="39" t="s">
        <v>1</v>
      </c>
      <c r="BM2" s="39" t="s">
        <v>74</v>
      </c>
    </row>
    <row r="3" spans="1:65" s="36" customFormat="1" ht="20.100000000000001" customHeight="1" x14ac:dyDescent="0.2">
      <c r="A3" s="38">
        <v>2</v>
      </c>
      <c r="B3" s="105"/>
      <c r="C3" s="39"/>
      <c r="D3" s="39" t="s">
        <v>62</v>
      </c>
      <c r="E3" s="39" t="s">
        <v>147</v>
      </c>
      <c r="F3" s="39" t="s">
        <v>63</v>
      </c>
      <c r="G3" s="40"/>
      <c r="H3" s="39" t="s">
        <v>75</v>
      </c>
      <c r="I3" s="39" t="s">
        <v>76</v>
      </c>
      <c r="J3" s="41" t="s">
        <v>66</v>
      </c>
      <c r="K3" s="41" t="s">
        <v>66</v>
      </c>
      <c r="L3" s="42" t="s">
        <v>77</v>
      </c>
      <c r="M3" s="41" t="s">
        <v>68</v>
      </c>
      <c r="N3" s="39"/>
      <c r="O3" s="43"/>
      <c r="P3" s="98" t="s">
        <v>159</v>
      </c>
      <c r="Q3" s="44"/>
      <c r="R3" s="39" t="s">
        <v>69</v>
      </c>
      <c r="S3" s="70">
        <v>1.65</v>
      </c>
      <c r="T3" s="39" t="s">
        <v>70</v>
      </c>
      <c r="U3" s="39"/>
      <c r="V3" s="51">
        <v>24</v>
      </c>
      <c r="W3" s="51">
        <v>23</v>
      </c>
      <c r="X3" s="51">
        <v>29</v>
      </c>
      <c r="Y3" s="51">
        <v>12.6</v>
      </c>
      <c r="Z3" s="51">
        <v>7.3</v>
      </c>
      <c r="AA3" s="51">
        <v>12</v>
      </c>
      <c r="AB3" s="45">
        <v>8</v>
      </c>
      <c r="AC3" s="46">
        <v>1</v>
      </c>
      <c r="AD3" s="47">
        <f>IF(Y3="","",Y3*Z3*AA3/1000000)</f>
        <v>1.1037599999999999E-3</v>
      </c>
      <c r="AE3" s="45">
        <v>63</v>
      </c>
      <c r="AF3" s="48">
        <f t="shared" si="0"/>
        <v>57077.625570776261</v>
      </c>
      <c r="AG3" s="49">
        <v>3000</v>
      </c>
      <c r="AH3" s="50">
        <f t="shared" si="1"/>
        <v>5.2559999999999996E-2</v>
      </c>
      <c r="AI3" s="58" t="s">
        <v>78</v>
      </c>
      <c r="AJ3" s="52">
        <f t="shared" ref="AJ3:AJ8" si="11">6%+15%</f>
        <v>0.21</v>
      </c>
      <c r="AK3" s="50">
        <f>IF(ISERROR(S3*AJ3),"",S3*AJ3)</f>
        <v>0.34649999999999997</v>
      </c>
      <c r="AL3" s="50">
        <f>IF(ISERROR(S3+AH3+AK3),"",S3+AH3+AK3)</f>
        <v>2.0490599999999999</v>
      </c>
      <c r="AM3" s="53">
        <v>0.01</v>
      </c>
      <c r="AN3" s="50">
        <f t="shared" si="2"/>
        <v>3.2500000000000001E-2</v>
      </c>
      <c r="AO3" s="53">
        <v>0.06</v>
      </c>
      <c r="AP3" s="50">
        <f t="shared" si="3"/>
        <v>0.19500000000000001</v>
      </c>
      <c r="AQ3" s="50"/>
      <c r="AR3" s="53">
        <v>0</v>
      </c>
      <c r="AS3" s="50">
        <f t="shared" si="4"/>
        <v>0</v>
      </c>
      <c r="AT3" s="50">
        <f t="shared" si="5"/>
        <v>0.22750000000000001</v>
      </c>
      <c r="AU3" s="50">
        <f t="shared" si="6"/>
        <v>2.2765599999999999</v>
      </c>
      <c r="AV3" s="54">
        <f t="shared" si="7"/>
        <v>0.29952000000000001</v>
      </c>
      <c r="AW3" s="70">
        <v>3.25</v>
      </c>
      <c r="AX3" s="70"/>
      <c r="AY3" s="85"/>
      <c r="AZ3" s="70">
        <v>3.25</v>
      </c>
      <c r="BA3" s="55"/>
      <c r="BB3" s="56" t="str">
        <f t="shared" si="8"/>
        <v/>
      </c>
      <c r="BC3" s="57"/>
      <c r="BD3" s="91">
        <v>500</v>
      </c>
      <c r="BE3" s="50">
        <f t="shared" si="9"/>
        <v>1138.28</v>
      </c>
      <c r="BF3" s="50">
        <f t="shared" si="10"/>
        <v>1625</v>
      </c>
      <c r="BG3" s="50"/>
      <c r="BH3" s="45"/>
      <c r="BI3" s="39"/>
      <c r="BJ3" s="39"/>
      <c r="BK3" s="39" t="s">
        <v>73</v>
      </c>
      <c r="BL3" s="39" t="s">
        <v>1</v>
      </c>
      <c r="BM3" s="39" t="s">
        <v>74</v>
      </c>
    </row>
    <row r="4" spans="1:65" s="36" customFormat="1" ht="20.100000000000001" customHeight="1" x14ac:dyDescent="0.2">
      <c r="A4" s="38">
        <v>3</v>
      </c>
      <c r="B4" s="105"/>
      <c r="C4" s="39"/>
      <c r="D4" s="39" t="s">
        <v>62</v>
      </c>
      <c r="E4" s="39" t="s">
        <v>147</v>
      </c>
      <c r="F4" s="39" t="s">
        <v>63</v>
      </c>
      <c r="G4" s="40"/>
      <c r="H4" s="39" t="s">
        <v>79</v>
      </c>
      <c r="I4" s="39" t="s">
        <v>80</v>
      </c>
      <c r="J4" s="41" t="s">
        <v>66</v>
      </c>
      <c r="K4" s="41" t="s">
        <v>66</v>
      </c>
      <c r="L4" s="42" t="s">
        <v>81</v>
      </c>
      <c r="M4" s="41" t="s">
        <v>68</v>
      </c>
      <c r="N4" s="39"/>
      <c r="O4" s="43"/>
      <c r="P4" s="98" t="s">
        <v>160</v>
      </c>
      <c r="Q4" s="44"/>
      <c r="R4" s="39" t="s">
        <v>69</v>
      </c>
      <c r="S4" s="70">
        <v>1.47</v>
      </c>
      <c r="T4" s="39" t="s">
        <v>70</v>
      </c>
      <c r="U4" s="39"/>
      <c r="V4" s="51">
        <v>24</v>
      </c>
      <c r="W4" s="51">
        <v>23</v>
      </c>
      <c r="X4" s="51">
        <v>29</v>
      </c>
      <c r="Y4" s="51">
        <v>8.8000000000000007</v>
      </c>
      <c r="Z4" s="51">
        <v>8.8000000000000007</v>
      </c>
      <c r="AA4" s="51">
        <v>12.5</v>
      </c>
      <c r="AB4" s="45">
        <v>8</v>
      </c>
      <c r="AC4" s="46">
        <v>1</v>
      </c>
      <c r="AD4" s="47">
        <f>IF(Y4="","",Y4*Z4*AA4/1000000)</f>
        <v>9.6800000000000011E-4</v>
      </c>
      <c r="AE4" s="45">
        <v>63</v>
      </c>
      <c r="AF4" s="48">
        <f t="shared" si="0"/>
        <v>65082.644628099166</v>
      </c>
      <c r="AG4" s="49">
        <v>3000</v>
      </c>
      <c r="AH4" s="50">
        <f t="shared" si="1"/>
        <v>4.6095238095238099E-2</v>
      </c>
      <c r="AI4" s="58" t="s">
        <v>78</v>
      </c>
      <c r="AJ4" s="52">
        <f t="shared" si="11"/>
        <v>0.21</v>
      </c>
      <c r="AK4" s="50">
        <f>IF(ISERROR(S4*AJ4),"",S4*AJ4)</f>
        <v>0.30869999999999997</v>
      </c>
      <c r="AL4" s="50">
        <f>IF(ISERROR(S4+AH4+AK4),"",S4+AH4+AK4)</f>
        <v>1.8247952380952381</v>
      </c>
      <c r="AM4" s="53">
        <v>0.01</v>
      </c>
      <c r="AN4" s="50">
        <f t="shared" si="2"/>
        <v>3.2500000000000001E-2</v>
      </c>
      <c r="AO4" s="53">
        <v>0.06</v>
      </c>
      <c r="AP4" s="50">
        <f t="shared" si="3"/>
        <v>0.19500000000000001</v>
      </c>
      <c r="AQ4" s="50"/>
      <c r="AR4" s="53">
        <v>0</v>
      </c>
      <c r="AS4" s="50">
        <f t="shared" si="4"/>
        <v>0</v>
      </c>
      <c r="AT4" s="50">
        <f t="shared" si="5"/>
        <v>0.22750000000000001</v>
      </c>
      <c r="AU4" s="50">
        <f t="shared" si="6"/>
        <v>2.0522952380952382</v>
      </c>
      <c r="AV4" s="54">
        <f t="shared" si="7"/>
        <v>0.36852454212454211</v>
      </c>
      <c r="AW4" s="70">
        <v>3.25</v>
      </c>
      <c r="AX4" s="70"/>
      <c r="AY4" s="85"/>
      <c r="AZ4" s="70">
        <v>3.25</v>
      </c>
      <c r="BA4" s="55"/>
      <c r="BB4" s="56" t="str">
        <f t="shared" si="8"/>
        <v/>
      </c>
      <c r="BC4" s="57"/>
      <c r="BD4" s="91">
        <v>500</v>
      </c>
      <c r="BE4" s="50">
        <f t="shared" si="9"/>
        <v>1026.1476190476192</v>
      </c>
      <c r="BF4" s="50">
        <f t="shared" si="10"/>
        <v>1625</v>
      </c>
      <c r="BG4" s="50"/>
      <c r="BH4" s="45"/>
      <c r="BI4" s="39"/>
      <c r="BJ4" s="39"/>
      <c r="BK4" s="39" t="s">
        <v>73</v>
      </c>
      <c r="BL4" s="39" t="s">
        <v>1</v>
      </c>
      <c r="BM4" s="39" t="s">
        <v>74</v>
      </c>
    </row>
    <row r="5" spans="1:65" s="36" customFormat="1" ht="20.100000000000001" customHeight="1" x14ac:dyDescent="0.2">
      <c r="A5" s="38">
        <v>4</v>
      </c>
      <c r="B5" s="105"/>
      <c r="C5" s="39"/>
      <c r="D5" s="39" t="s">
        <v>62</v>
      </c>
      <c r="E5" s="39" t="s">
        <v>147</v>
      </c>
      <c r="F5" s="39" t="s">
        <v>63</v>
      </c>
      <c r="G5" s="40"/>
      <c r="H5" s="39" t="s">
        <v>82</v>
      </c>
      <c r="I5" s="39" t="s">
        <v>83</v>
      </c>
      <c r="J5" s="41" t="s">
        <v>66</v>
      </c>
      <c r="K5" s="41" t="s">
        <v>66</v>
      </c>
      <c r="L5" s="42" t="s">
        <v>84</v>
      </c>
      <c r="M5" s="41" t="s">
        <v>68</v>
      </c>
      <c r="N5" s="39"/>
      <c r="O5" s="43"/>
      <c r="P5" s="98" t="s">
        <v>161</v>
      </c>
      <c r="Q5" s="44"/>
      <c r="R5" s="39" t="s">
        <v>69</v>
      </c>
      <c r="S5" s="70">
        <v>1.37</v>
      </c>
      <c r="T5" s="39" t="s">
        <v>70</v>
      </c>
      <c r="U5" s="39"/>
      <c r="V5" s="51">
        <v>24</v>
      </c>
      <c r="W5" s="51">
        <v>23</v>
      </c>
      <c r="X5" s="51">
        <v>29</v>
      </c>
      <c r="Y5" s="51">
        <v>15.7</v>
      </c>
      <c r="Z5" s="51">
        <v>10.5</v>
      </c>
      <c r="AA5" s="51">
        <v>4</v>
      </c>
      <c r="AB5" s="45">
        <v>8</v>
      </c>
      <c r="AC5" s="46">
        <v>1</v>
      </c>
      <c r="AD5" s="47">
        <f>IF(Y5="","",Y5*Z5*AA5/1000000)</f>
        <v>6.5939999999999998E-4</v>
      </c>
      <c r="AE5" s="45">
        <v>63</v>
      </c>
      <c r="AF5" s="48">
        <f t="shared" si="0"/>
        <v>95541.401273885349</v>
      </c>
      <c r="AG5" s="49">
        <v>3000</v>
      </c>
      <c r="AH5" s="50">
        <f t="shared" si="1"/>
        <v>3.1399999999999997E-2</v>
      </c>
      <c r="AI5" s="58" t="s">
        <v>78</v>
      </c>
      <c r="AJ5" s="52">
        <f t="shared" si="11"/>
        <v>0.21</v>
      </c>
      <c r="AK5" s="50">
        <f>IF(ISERROR(S5*AJ5),"",S5*AJ5)</f>
        <v>0.28770000000000001</v>
      </c>
      <c r="AL5" s="50">
        <f>IF(ISERROR(S5+AH5+AK5),"",S5+AH5+AK5)</f>
        <v>1.6891000000000003</v>
      </c>
      <c r="AM5" s="53">
        <v>0.01</v>
      </c>
      <c r="AN5" s="50">
        <f t="shared" si="2"/>
        <v>3.2500000000000001E-2</v>
      </c>
      <c r="AO5" s="53">
        <v>0.06</v>
      </c>
      <c r="AP5" s="50">
        <f t="shared" si="3"/>
        <v>0.19500000000000001</v>
      </c>
      <c r="AQ5" s="50"/>
      <c r="AR5" s="53">
        <v>0</v>
      </c>
      <c r="AS5" s="50">
        <f t="shared" si="4"/>
        <v>0</v>
      </c>
      <c r="AT5" s="50">
        <f t="shared" si="5"/>
        <v>0.22750000000000001</v>
      </c>
      <c r="AU5" s="50">
        <f t="shared" si="6"/>
        <v>1.9166000000000003</v>
      </c>
      <c r="AV5" s="54">
        <f t="shared" si="7"/>
        <v>0.41027692307692298</v>
      </c>
      <c r="AW5" s="70">
        <v>3.25</v>
      </c>
      <c r="AX5" s="70"/>
      <c r="AY5" s="85"/>
      <c r="AZ5" s="70">
        <v>3.25</v>
      </c>
      <c r="BA5" s="55"/>
      <c r="BB5" s="56" t="str">
        <f t="shared" si="8"/>
        <v/>
      </c>
      <c r="BC5" s="57"/>
      <c r="BD5" s="91">
        <v>500</v>
      </c>
      <c r="BE5" s="50">
        <f t="shared" si="9"/>
        <v>958.30000000000018</v>
      </c>
      <c r="BF5" s="50">
        <f t="shared" si="10"/>
        <v>1625</v>
      </c>
      <c r="BG5" s="50"/>
      <c r="BH5" s="45"/>
      <c r="BI5" s="39"/>
      <c r="BJ5" s="39"/>
      <c r="BK5" s="39" t="s">
        <v>73</v>
      </c>
      <c r="BL5" s="39" t="s">
        <v>1</v>
      </c>
      <c r="BM5" s="39" t="s">
        <v>74</v>
      </c>
    </row>
    <row r="6" spans="1:65" s="36" customFormat="1" ht="20.100000000000001" customHeight="1" x14ac:dyDescent="0.2">
      <c r="A6" s="38">
        <v>5</v>
      </c>
      <c r="B6" s="105"/>
      <c r="C6" s="39"/>
      <c r="D6" s="39" t="s">
        <v>62</v>
      </c>
      <c r="E6" s="39" t="s">
        <v>147</v>
      </c>
      <c r="F6" s="39" t="s">
        <v>63</v>
      </c>
      <c r="G6" s="40"/>
      <c r="H6" s="39" t="s">
        <v>85</v>
      </c>
      <c r="I6" s="39" t="s">
        <v>86</v>
      </c>
      <c r="J6" s="41" t="s">
        <v>66</v>
      </c>
      <c r="K6" s="41" t="s">
        <v>66</v>
      </c>
      <c r="L6" s="42" t="s">
        <v>87</v>
      </c>
      <c r="M6" s="41" t="s">
        <v>68</v>
      </c>
      <c r="N6" s="39"/>
      <c r="O6" s="43"/>
      <c r="P6" s="98" t="s">
        <v>162</v>
      </c>
      <c r="Q6" s="44"/>
      <c r="R6" s="39" t="s">
        <v>69</v>
      </c>
      <c r="S6" s="70">
        <v>2.4700000000000002</v>
      </c>
      <c r="T6" s="39" t="s">
        <v>70</v>
      </c>
      <c r="U6" s="39"/>
      <c r="V6" s="51">
        <v>24</v>
      </c>
      <c r="W6" s="51">
        <v>23</v>
      </c>
      <c r="X6" s="51">
        <v>29</v>
      </c>
      <c r="Y6" s="51">
        <v>24.5</v>
      </c>
      <c r="Z6" s="51">
        <v>13.5</v>
      </c>
      <c r="AA6" s="51">
        <v>3.5</v>
      </c>
      <c r="AB6" s="45">
        <v>8</v>
      </c>
      <c r="AC6" s="46">
        <v>1</v>
      </c>
      <c r="AD6" s="47">
        <f>IF(Y6="","",Y6*Z6*AA6/1000000)</f>
        <v>1.157625E-3</v>
      </c>
      <c r="AE6" s="45">
        <v>63</v>
      </c>
      <c r="AF6" s="48">
        <f t="shared" si="0"/>
        <v>54421.768707482996</v>
      </c>
      <c r="AG6" s="49">
        <v>3000</v>
      </c>
      <c r="AH6" s="50">
        <f t="shared" si="1"/>
        <v>5.5125E-2</v>
      </c>
      <c r="AI6" s="58" t="s">
        <v>78</v>
      </c>
      <c r="AJ6" s="52">
        <f t="shared" si="11"/>
        <v>0.21</v>
      </c>
      <c r="AK6" s="50">
        <f>IF(ISERROR(S6*AJ6),"",S6*AJ6)</f>
        <v>0.51870000000000005</v>
      </c>
      <c r="AL6" s="50">
        <f>IF(ISERROR(S6+AH6+AK6),"",S6+AH6+AK6)</f>
        <v>3.043825</v>
      </c>
      <c r="AM6" s="53">
        <v>0.01</v>
      </c>
      <c r="AN6" s="50">
        <f t="shared" si="2"/>
        <v>4.8499999999999995E-2</v>
      </c>
      <c r="AO6" s="53">
        <v>0.06</v>
      </c>
      <c r="AP6" s="50">
        <f t="shared" si="3"/>
        <v>0.29099999999999998</v>
      </c>
      <c r="AQ6" s="50"/>
      <c r="AR6" s="53">
        <v>0</v>
      </c>
      <c r="AS6" s="50">
        <f t="shared" si="4"/>
        <v>0</v>
      </c>
      <c r="AT6" s="50">
        <f t="shared" si="5"/>
        <v>0.33949999999999997</v>
      </c>
      <c r="AU6" s="50">
        <f t="shared" si="6"/>
        <v>3.3833250000000001</v>
      </c>
      <c r="AV6" s="54">
        <f t="shared" si="7"/>
        <v>0.30240721649484525</v>
      </c>
      <c r="AW6" s="84">
        <v>4.8499999999999996</v>
      </c>
      <c r="AX6" s="84">
        <v>4.8499999999999996</v>
      </c>
      <c r="AY6" s="85">
        <v>4.5</v>
      </c>
      <c r="AZ6" s="70">
        <v>5.5</v>
      </c>
      <c r="BA6" s="55"/>
      <c r="BB6" s="56" t="str">
        <f t="shared" si="8"/>
        <v/>
      </c>
      <c r="BC6" s="57"/>
      <c r="BD6" s="91">
        <v>500</v>
      </c>
      <c r="BE6" s="50">
        <f t="shared" si="9"/>
        <v>1691.6625000000001</v>
      </c>
      <c r="BF6" s="50">
        <f t="shared" si="10"/>
        <v>2425</v>
      </c>
      <c r="BG6" s="50"/>
      <c r="BH6" s="45"/>
      <c r="BI6" s="39"/>
      <c r="BJ6" s="39"/>
      <c r="BK6" s="39" t="s">
        <v>73</v>
      </c>
      <c r="BL6" s="39" t="s">
        <v>1</v>
      </c>
      <c r="BM6" s="39" t="s">
        <v>74</v>
      </c>
    </row>
    <row r="7" spans="1:65" s="36" customFormat="1" ht="20.100000000000001" customHeight="1" x14ac:dyDescent="0.2">
      <c r="A7" s="38">
        <v>6</v>
      </c>
      <c r="B7" s="105"/>
      <c r="C7" s="39"/>
      <c r="D7" s="39" t="s">
        <v>62</v>
      </c>
      <c r="E7" s="39" t="s">
        <v>147</v>
      </c>
      <c r="F7" s="39" t="s">
        <v>63</v>
      </c>
      <c r="G7" s="40"/>
      <c r="H7" s="59" t="s">
        <v>88</v>
      </c>
      <c r="I7" s="59" t="s">
        <v>89</v>
      </c>
      <c r="J7" s="41" t="s">
        <v>66</v>
      </c>
      <c r="K7" s="41" t="s">
        <v>66</v>
      </c>
      <c r="L7" s="42" t="s">
        <v>90</v>
      </c>
      <c r="M7" s="41" t="s">
        <v>68</v>
      </c>
      <c r="N7" s="39"/>
      <c r="O7" s="43"/>
      <c r="P7" s="98" t="s">
        <v>163</v>
      </c>
      <c r="Q7" s="44"/>
      <c r="R7" s="39" t="s">
        <v>69</v>
      </c>
      <c r="S7" s="70">
        <v>2.69</v>
      </c>
      <c r="T7" s="39" t="s">
        <v>70</v>
      </c>
      <c r="U7" s="39"/>
      <c r="V7" s="51">
        <v>24</v>
      </c>
      <c r="W7" s="51">
        <v>23</v>
      </c>
      <c r="X7" s="51">
        <v>29</v>
      </c>
      <c r="Y7" s="51">
        <v>12</v>
      </c>
      <c r="Z7" s="51">
        <v>12</v>
      </c>
      <c r="AA7" s="51">
        <v>16.5</v>
      </c>
      <c r="AB7" s="45">
        <v>8</v>
      </c>
      <c r="AC7" s="46">
        <v>1</v>
      </c>
      <c r="AD7" s="47">
        <f>IF(Y7="","",Y7*Z7*AA7/1000000)</f>
        <v>2.3760000000000001E-3</v>
      </c>
      <c r="AE7" s="45">
        <v>63</v>
      </c>
      <c r="AF7" s="48">
        <f t="shared" si="0"/>
        <v>26515.151515151516</v>
      </c>
      <c r="AG7" s="49">
        <v>3000</v>
      </c>
      <c r="AH7" s="50">
        <f t="shared" si="1"/>
        <v>0.11314285714285714</v>
      </c>
      <c r="AI7" s="58" t="s">
        <v>78</v>
      </c>
      <c r="AJ7" s="52">
        <f t="shared" si="11"/>
        <v>0.21</v>
      </c>
      <c r="AK7" s="50">
        <f>IF(ISERROR(S7*AJ7),"",S7*AJ7)</f>
        <v>0.56489999999999996</v>
      </c>
      <c r="AL7" s="50">
        <f>IF(ISERROR(S7+AH7+AK7),"",S7+AH7+AK7)</f>
        <v>3.3680428571428571</v>
      </c>
      <c r="AM7" s="53">
        <v>0.01</v>
      </c>
      <c r="AN7" s="50">
        <f t="shared" si="2"/>
        <v>4.8499999999999995E-2</v>
      </c>
      <c r="AO7" s="53">
        <v>0.06</v>
      </c>
      <c r="AP7" s="50">
        <f t="shared" si="3"/>
        <v>0.29099999999999998</v>
      </c>
      <c r="AQ7" s="50"/>
      <c r="AR7" s="53">
        <v>0</v>
      </c>
      <c r="AS7" s="50">
        <f t="shared" si="4"/>
        <v>0</v>
      </c>
      <c r="AT7" s="50">
        <f t="shared" si="5"/>
        <v>0.33949999999999997</v>
      </c>
      <c r="AU7" s="50">
        <f t="shared" si="6"/>
        <v>3.7075428571428573</v>
      </c>
      <c r="AV7" s="54">
        <f t="shared" si="7"/>
        <v>0.23555817378497784</v>
      </c>
      <c r="AW7" s="84">
        <v>4.8499999999999996</v>
      </c>
      <c r="AX7" s="84">
        <v>4.8499999999999996</v>
      </c>
      <c r="AY7" s="85">
        <v>4.0999999999999996</v>
      </c>
      <c r="AZ7" s="70">
        <v>5.5</v>
      </c>
      <c r="BA7" s="55"/>
      <c r="BB7" s="56" t="str">
        <f t="shared" si="8"/>
        <v/>
      </c>
      <c r="BC7" s="57"/>
      <c r="BD7" s="91">
        <v>500</v>
      </c>
      <c r="BE7" s="50">
        <f t="shared" si="9"/>
        <v>1853.7714285714287</v>
      </c>
      <c r="BF7" s="50">
        <f t="shared" si="10"/>
        <v>2425</v>
      </c>
      <c r="BG7" s="50"/>
      <c r="BH7" s="45"/>
      <c r="BI7" s="39"/>
      <c r="BJ7" s="39"/>
      <c r="BK7" s="39" t="s">
        <v>73</v>
      </c>
      <c r="BL7" s="39" t="s">
        <v>1</v>
      </c>
      <c r="BM7" s="39" t="s">
        <v>74</v>
      </c>
    </row>
    <row r="8" spans="1:65" s="36" customFormat="1" ht="20.100000000000001" customHeight="1" x14ac:dyDescent="0.2">
      <c r="A8" s="38">
        <v>7</v>
      </c>
      <c r="B8" s="106"/>
      <c r="C8" s="39"/>
      <c r="D8" s="39" t="s">
        <v>62</v>
      </c>
      <c r="E8" s="39" t="s">
        <v>147</v>
      </c>
      <c r="F8" s="39" t="s">
        <v>63</v>
      </c>
      <c r="G8" s="40"/>
      <c r="H8" s="39" t="s">
        <v>91</v>
      </c>
      <c r="I8" s="39" t="s">
        <v>92</v>
      </c>
      <c r="J8" s="41" t="s">
        <v>66</v>
      </c>
      <c r="K8" s="41" t="s">
        <v>66</v>
      </c>
      <c r="L8" s="42" t="s">
        <v>93</v>
      </c>
      <c r="M8" s="41" t="s">
        <v>68</v>
      </c>
      <c r="N8" s="39"/>
      <c r="O8" s="43"/>
      <c r="P8" s="98" t="s">
        <v>164</v>
      </c>
      <c r="Q8" s="44"/>
      <c r="R8" s="39" t="s">
        <v>69</v>
      </c>
      <c r="S8" s="70">
        <v>8.44</v>
      </c>
      <c r="T8" s="39" t="s">
        <v>70</v>
      </c>
      <c r="U8" s="39"/>
      <c r="V8" s="51">
        <v>24</v>
      </c>
      <c r="W8" s="51">
        <v>23</v>
      </c>
      <c r="X8" s="51">
        <v>29</v>
      </c>
      <c r="Y8" s="51">
        <v>21.3</v>
      </c>
      <c r="Z8" s="51">
        <v>21.3</v>
      </c>
      <c r="AA8" s="51">
        <v>26.4</v>
      </c>
      <c r="AB8" s="45">
        <v>8</v>
      </c>
      <c r="AC8" s="46">
        <v>1</v>
      </c>
      <c r="AD8" s="47">
        <f>IF(Y8="","",Y8*Z8*AA8/1000000)</f>
        <v>1.1977416000000001E-2</v>
      </c>
      <c r="AE8" s="45">
        <v>63</v>
      </c>
      <c r="AF8" s="48">
        <f t="shared" si="0"/>
        <v>5259.8991301629658</v>
      </c>
      <c r="AG8" s="49">
        <v>3000</v>
      </c>
      <c r="AH8" s="50">
        <f t="shared" si="1"/>
        <v>0.570353142857143</v>
      </c>
      <c r="AI8" s="58" t="s">
        <v>78</v>
      </c>
      <c r="AJ8" s="52">
        <f t="shared" si="11"/>
        <v>0.21</v>
      </c>
      <c r="AK8" s="50">
        <f>IF(ISERROR(S8*AJ8),"",S8*AJ8)</f>
        <v>1.7723999999999998</v>
      </c>
      <c r="AL8" s="50">
        <f>IF(ISERROR(S8+AH8+AK8),"",S8+AH8+AK8)</f>
        <v>10.782753142857143</v>
      </c>
      <c r="AM8" s="53">
        <v>0.01</v>
      </c>
      <c r="AN8" s="50">
        <f t="shared" si="2"/>
        <v>0.14899999999999999</v>
      </c>
      <c r="AO8" s="53">
        <v>0.06</v>
      </c>
      <c r="AP8" s="50">
        <f t="shared" si="3"/>
        <v>0.89400000000000002</v>
      </c>
      <c r="AQ8" s="50"/>
      <c r="AR8" s="53">
        <v>0</v>
      </c>
      <c r="AS8" s="50">
        <f t="shared" si="4"/>
        <v>0</v>
      </c>
      <c r="AT8" s="50">
        <f t="shared" si="5"/>
        <v>1.0429999999999999</v>
      </c>
      <c r="AU8" s="50">
        <f t="shared" si="6"/>
        <v>11.825753142857142</v>
      </c>
      <c r="AV8" s="54">
        <f t="shared" si="7"/>
        <v>0.20632529242569519</v>
      </c>
      <c r="AW8" s="84">
        <v>14.9</v>
      </c>
      <c r="AX8" s="84">
        <v>14.9</v>
      </c>
      <c r="AY8" s="85">
        <v>13</v>
      </c>
      <c r="AZ8" s="70">
        <v>16</v>
      </c>
      <c r="BA8" s="55"/>
      <c r="BB8" s="56" t="str">
        <f t="shared" si="8"/>
        <v/>
      </c>
      <c r="BC8" s="57"/>
      <c r="BD8" s="91">
        <v>500</v>
      </c>
      <c r="BE8" s="50">
        <f t="shared" si="9"/>
        <v>5912.876571428571</v>
      </c>
      <c r="BF8" s="50">
        <f t="shared" si="10"/>
        <v>7450</v>
      </c>
      <c r="BG8" s="50"/>
      <c r="BH8" s="45"/>
      <c r="BI8" s="39"/>
      <c r="BJ8" s="39"/>
      <c r="BK8" s="39" t="s">
        <v>73</v>
      </c>
      <c r="BL8" s="39" t="s">
        <v>1</v>
      </c>
      <c r="BM8" s="39" t="s">
        <v>74</v>
      </c>
    </row>
    <row r="9" spans="1:65" s="36" customFormat="1" ht="20.100000000000001" customHeight="1" x14ac:dyDescent="0.25">
      <c r="A9" s="60">
        <v>11</v>
      </c>
      <c r="B9" s="101"/>
      <c r="C9" s="43"/>
      <c r="D9" s="43" t="s">
        <v>96</v>
      </c>
      <c r="E9" s="39" t="s">
        <v>148</v>
      </c>
      <c r="F9" s="39" t="s">
        <v>63</v>
      </c>
      <c r="G9" s="43"/>
      <c r="H9" s="43" t="s">
        <v>94</v>
      </c>
      <c r="I9" s="43" t="s">
        <v>95</v>
      </c>
      <c r="J9" s="43" t="s">
        <v>66</v>
      </c>
      <c r="K9" s="43" t="s">
        <v>66</v>
      </c>
      <c r="L9" s="43" t="s">
        <v>97</v>
      </c>
      <c r="M9" s="43" t="s">
        <v>98</v>
      </c>
      <c r="N9" s="43"/>
      <c r="O9" s="43"/>
      <c r="P9" s="99" t="s">
        <v>165</v>
      </c>
      <c r="Q9" s="43"/>
      <c r="R9" s="43" t="s">
        <v>69</v>
      </c>
      <c r="S9" s="71">
        <v>1.72</v>
      </c>
      <c r="T9" s="39" t="s">
        <v>70</v>
      </c>
      <c r="U9" s="39" t="s">
        <v>71</v>
      </c>
      <c r="V9" s="107">
        <v>24</v>
      </c>
      <c r="W9" s="107">
        <v>23</v>
      </c>
      <c r="X9" s="107">
        <v>28</v>
      </c>
      <c r="Y9" s="107">
        <v>8.5</v>
      </c>
      <c r="Z9" s="107">
        <v>8.5</v>
      </c>
      <c r="AA9" s="107">
        <v>19.2</v>
      </c>
      <c r="AB9" s="45">
        <v>8</v>
      </c>
      <c r="AC9" s="63">
        <v>2</v>
      </c>
      <c r="AD9" s="47">
        <f>IF(Y9="","",Y9*Z9*AA9/1000000)</f>
        <v>1.3872000000000001E-3</v>
      </c>
      <c r="AE9" s="62">
        <v>63</v>
      </c>
      <c r="AF9" s="48">
        <f t="shared" si="0"/>
        <v>90830.449826989614</v>
      </c>
      <c r="AG9" s="43">
        <v>3000</v>
      </c>
      <c r="AH9" s="57">
        <f t="shared" si="1"/>
        <v>3.3028571428571428E-2</v>
      </c>
      <c r="AI9" s="51" t="s">
        <v>72</v>
      </c>
      <c r="AJ9" s="52">
        <v>0.16800000000000001</v>
      </c>
      <c r="AK9" s="57">
        <f>IF(ISERROR(S9*AJ9),"",S9*AJ9)</f>
        <v>0.28895999999999999</v>
      </c>
      <c r="AL9" s="57">
        <f>IF(ISERROR(S9+AH9+AK9),"",S9+AH9+AK9)</f>
        <v>2.0419885714285715</v>
      </c>
      <c r="AM9" s="64">
        <v>0.01</v>
      </c>
      <c r="AN9" s="57">
        <f t="shared" si="2"/>
        <v>3.5000000000000003E-2</v>
      </c>
      <c r="AO9" s="64">
        <v>0.05</v>
      </c>
      <c r="AP9" s="57">
        <f t="shared" si="3"/>
        <v>0.17500000000000002</v>
      </c>
      <c r="AQ9" s="57"/>
      <c r="AR9" s="64">
        <v>0</v>
      </c>
      <c r="AS9" s="57">
        <f t="shared" si="4"/>
        <v>0</v>
      </c>
      <c r="AT9" s="57">
        <f t="shared" si="5"/>
        <v>0.21000000000000002</v>
      </c>
      <c r="AU9" s="57">
        <f t="shared" si="6"/>
        <v>2.2519885714285715</v>
      </c>
      <c r="AV9" s="65">
        <f t="shared" si="7"/>
        <v>0.35657469387755103</v>
      </c>
      <c r="AW9" s="71">
        <v>3.5</v>
      </c>
      <c r="AX9" s="71"/>
      <c r="AY9" s="86"/>
      <c r="AZ9" s="71">
        <v>3.5</v>
      </c>
      <c r="BA9" s="57"/>
      <c r="BB9" s="66" t="str">
        <f t="shared" si="8"/>
        <v/>
      </c>
      <c r="BC9" s="57"/>
      <c r="BD9" s="92">
        <v>1000</v>
      </c>
      <c r="BE9" s="50">
        <f t="shared" ref="BE9:BE15" si="12">IF(ISERROR(AU9*BD9),"",AU9*BD9)</f>
        <v>2251.9885714285715</v>
      </c>
      <c r="BF9" s="57">
        <f t="shared" ref="BF9:BF15" si="13">IF(ISERROR(AW9*BD9),"",AW9*BD9)</f>
        <v>3500</v>
      </c>
      <c r="BG9" s="57"/>
      <c r="BH9" s="45">
        <f>V9*W9*X9/1000000/AC9*BD9</f>
        <v>7.7279999999999998</v>
      </c>
      <c r="BI9" s="43"/>
      <c r="BJ9" s="39"/>
      <c r="BK9" s="39" t="s">
        <v>73</v>
      </c>
      <c r="BL9" s="39" t="s">
        <v>1</v>
      </c>
      <c r="BM9" s="39" t="s">
        <v>74</v>
      </c>
    </row>
    <row r="10" spans="1:65" s="36" customFormat="1" ht="20.100000000000001" customHeight="1" x14ac:dyDescent="0.2">
      <c r="A10" s="60">
        <v>12</v>
      </c>
      <c r="B10" s="102"/>
      <c r="C10" s="43"/>
      <c r="D10" s="43" t="s">
        <v>96</v>
      </c>
      <c r="E10" s="39" t="s">
        <v>148</v>
      </c>
      <c r="F10" s="39" t="s">
        <v>63</v>
      </c>
      <c r="G10" s="43"/>
      <c r="H10" s="43" t="s">
        <v>75</v>
      </c>
      <c r="I10" s="43" t="s">
        <v>76</v>
      </c>
      <c r="J10" s="43" t="s">
        <v>66</v>
      </c>
      <c r="K10" s="43" t="s">
        <v>66</v>
      </c>
      <c r="L10" s="43" t="s">
        <v>99</v>
      </c>
      <c r="M10" s="43" t="s">
        <v>98</v>
      </c>
      <c r="N10" s="43"/>
      <c r="O10" s="43"/>
      <c r="P10" s="99" t="s">
        <v>166</v>
      </c>
      <c r="Q10" s="43"/>
      <c r="R10" s="43" t="s">
        <v>69</v>
      </c>
      <c r="S10" s="71">
        <v>1.29</v>
      </c>
      <c r="T10" s="39" t="s">
        <v>70</v>
      </c>
      <c r="U10" s="39"/>
      <c r="V10" s="107">
        <v>24</v>
      </c>
      <c r="W10" s="107">
        <v>23</v>
      </c>
      <c r="X10" s="107">
        <v>28</v>
      </c>
      <c r="Y10" s="107">
        <v>12</v>
      </c>
      <c r="Z10" s="107">
        <v>7</v>
      </c>
      <c r="AA10" s="107">
        <v>12.4</v>
      </c>
      <c r="AB10" s="45">
        <v>8</v>
      </c>
      <c r="AC10" s="63">
        <v>1</v>
      </c>
      <c r="AD10" s="47">
        <f>IF(Y10="","",Y10*Z10*AA10/1000000)</f>
        <v>1.0416000000000002E-3</v>
      </c>
      <c r="AE10" s="62">
        <v>63</v>
      </c>
      <c r="AF10" s="48">
        <f t="shared" si="0"/>
        <v>60483.870967741925</v>
      </c>
      <c r="AG10" s="43">
        <v>3000</v>
      </c>
      <c r="AH10" s="57">
        <f t="shared" si="1"/>
        <v>4.9600000000000012E-2</v>
      </c>
      <c r="AI10" s="58" t="s">
        <v>78</v>
      </c>
      <c r="AJ10" s="52">
        <f>6%+15%</f>
        <v>0.21</v>
      </c>
      <c r="AK10" s="57">
        <f>IF(ISERROR(S10*AJ10),"",S10*AJ10)</f>
        <v>0.27089999999999997</v>
      </c>
      <c r="AL10" s="57">
        <f>IF(ISERROR(S10+AH10+AK10),"",S10+AH10+AK10)</f>
        <v>1.6105</v>
      </c>
      <c r="AM10" s="64">
        <v>0.01</v>
      </c>
      <c r="AN10" s="57">
        <f t="shared" si="2"/>
        <v>2.7000000000000003E-2</v>
      </c>
      <c r="AO10" s="64">
        <v>0.05</v>
      </c>
      <c r="AP10" s="57">
        <f t="shared" si="3"/>
        <v>0.13500000000000001</v>
      </c>
      <c r="AQ10" s="57"/>
      <c r="AR10" s="64">
        <v>0</v>
      </c>
      <c r="AS10" s="57">
        <f t="shared" si="4"/>
        <v>0</v>
      </c>
      <c r="AT10" s="57">
        <f t="shared" si="5"/>
        <v>0.16200000000000001</v>
      </c>
      <c r="AU10" s="57">
        <f t="shared" si="6"/>
        <v>1.7725</v>
      </c>
      <c r="AV10" s="65">
        <f t="shared" si="7"/>
        <v>0.34351851851851856</v>
      </c>
      <c r="AW10" s="71">
        <v>2.7</v>
      </c>
      <c r="AX10" s="71"/>
      <c r="AY10" s="86"/>
      <c r="AZ10" s="71">
        <v>2.7</v>
      </c>
      <c r="BA10" s="57"/>
      <c r="BB10" s="66" t="str">
        <f t="shared" si="8"/>
        <v/>
      </c>
      <c r="BC10" s="57"/>
      <c r="BD10" s="92">
        <v>500</v>
      </c>
      <c r="BE10" s="50">
        <f t="shared" si="12"/>
        <v>886.25</v>
      </c>
      <c r="BF10" s="57">
        <f t="shared" si="13"/>
        <v>1350</v>
      </c>
      <c r="BG10" s="57"/>
      <c r="BH10" s="45"/>
      <c r="BI10" s="43"/>
      <c r="BJ10" s="39"/>
      <c r="BK10" s="39" t="s">
        <v>73</v>
      </c>
      <c r="BL10" s="39" t="s">
        <v>1</v>
      </c>
      <c r="BM10" s="39" t="s">
        <v>74</v>
      </c>
    </row>
    <row r="11" spans="1:65" s="36" customFormat="1" ht="20.100000000000001" customHeight="1" x14ac:dyDescent="0.2">
      <c r="A11" s="60">
        <v>13</v>
      </c>
      <c r="B11" s="102"/>
      <c r="C11" s="43"/>
      <c r="D11" s="43" t="s">
        <v>96</v>
      </c>
      <c r="E11" s="39" t="s">
        <v>148</v>
      </c>
      <c r="F11" s="39" t="s">
        <v>63</v>
      </c>
      <c r="G11" s="43"/>
      <c r="H11" s="43" t="s">
        <v>79</v>
      </c>
      <c r="I11" s="43" t="s">
        <v>80</v>
      </c>
      <c r="J11" s="43" t="s">
        <v>66</v>
      </c>
      <c r="K11" s="43" t="s">
        <v>66</v>
      </c>
      <c r="L11" s="43" t="s">
        <v>100</v>
      </c>
      <c r="M11" s="43" t="s">
        <v>98</v>
      </c>
      <c r="N11" s="43"/>
      <c r="O11" s="43"/>
      <c r="P11" s="99" t="s">
        <v>167</v>
      </c>
      <c r="Q11" s="43"/>
      <c r="R11" s="43" t="s">
        <v>69</v>
      </c>
      <c r="S11" s="71">
        <v>1.1200000000000001</v>
      </c>
      <c r="T11" s="39" t="s">
        <v>70</v>
      </c>
      <c r="U11" s="39"/>
      <c r="V11" s="107">
        <v>24</v>
      </c>
      <c r="W11" s="107">
        <v>23</v>
      </c>
      <c r="X11" s="107">
        <v>28</v>
      </c>
      <c r="Y11" s="107">
        <v>8.4</v>
      </c>
      <c r="Z11" s="107">
        <v>8.4</v>
      </c>
      <c r="AA11" s="107">
        <v>11.5</v>
      </c>
      <c r="AB11" s="45">
        <v>8</v>
      </c>
      <c r="AC11" s="63">
        <v>1</v>
      </c>
      <c r="AD11" s="47">
        <f>IF(Y11="","",Y11*Z11*AA11/1000000)</f>
        <v>8.1144000000000008E-4</v>
      </c>
      <c r="AE11" s="62">
        <v>63</v>
      </c>
      <c r="AF11" s="48">
        <f t="shared" si="0"/>
        <v>77639.751552795031</v>
      </c>
      <c r="AG11" s="43">
        <v>3000</v>
      </c>
      <c r="AH11" s="57">
        <f t="shared" si="1"/>
        <v>3.8640000000000001E-2</v>
      </c>
      <c r="AI11" s="58" t="s">
        <v>78</v>
      </c>
      <c r="AJ11" s="52">
        <f>6%+15%</f>
        <v>0.21</v>
      </c>
      <c r="AK11" s="57">
        <f>IF(ISERROR(S11*AJ11),"",S11*AJ11)</f>
        <v>0.23520000000000002</v>
      </c>
      <c r="AL11" s="57">
        <f>IF(ISERROR(S11+AH11+AK11),"",S11+AH11+AK11)</f>
        <v>1.3938400000000002</v>
      </c>
      <c r="AM11" s="64">
        <v>0.01</v>
      </c>
      <c r="AN11" s="57">
        <f t="shared" si="2"/>
        <v>2.7000000000000003E-2</v>
      </c>
      <c r="AO11" s="64">
        <v>0.05</v>
      </c>
      <c r="AP11" s="57">
        <f t="shared" si="3"/>
        <v>0.13500000000000001</v>
      </c>
      <c r="AQ11" s="57"/>
      <c r="AR11" s="64">
        <v>0</v>
      </c>
      <c r="AS11" s="57">
        <f t="shared" si="4"/>
        <v>0</v>
      </c>
      <c r="AT11" s="57">
        <f t="shared" si="5"/>
        <v>0.16200000000000001</v>
      </c>
      <c r="AU11" s="57">
        <f t="shared" si="6"/>
        <v>1.5558400000000001</v>
      </c>
      <c r="AV11" s="65">
        <f t="shared" si="7"/>
        <v>0.42376296296296295</v>
      </c>
      <c r="AW11" s="71">
        <v>2.7</v>
      </c>
      <c r="AX11" s="71"/>
      <c r="AY11" s="86"/>
      <c r="AZ11" s="71">
        <v>2.7</v>
      </c>
      <c r="BA11" s="57"/>
      <c r="BB11" s="66" t="str">
        <f t="shared" si="8"/>
        <v/>
      </c>
      <c r="BC11" s="57"/>
      <c r="BD11" s="92">
        <v>500</v>
      </c>
      <c r="BE11" s="50">
        <f t="shared" si="12"/>
        <v>777.92000000000007</v>
      </c>
      <c r="BF11" s="57">
        <f t="shared" si="13"/>
        <v>1350</v>
      </c>
      <c r="BG11" s="57"/>
      <c r="BH11" s="45"/>
      <c r="BI11" s="43"/>
      <c r="BJ11" s="39"/>
      <c r="BK11" s="39" t="s">
        <v>73</v>
      </c>
      <c r="BL11" s="39" t="s">
        <v>1</v>
      </c>
      <c r="BM11" s="39" t="s">
        <v>74</v>
      </c>
    </row>
    <row r="12" spans="1:65" s="36" customFormat="1" ht="20.100000000000001" customHeight="1" x14ac:dyDescent="0.25">
      <c r="A12" s="60">
        <v>14</v>
      </c>
      <c r="B12" s="102"/>
      <c r="C12" s="43"/>
      <c r="D12" s="43" t="s">
        <v>96</v>
      </c>
      <c r="E12" s="39" t="s">
        <v>148</v>
      </c>
      <c r="F12" s="39" t="s">
        <v>63</v>
      </c>
      <c r="G12" s="43"/>
      <c r="H12" s="43" t="s">
        <v>82</v>
      </c>
      <c r="I12" s="43" t="s">
        <v>83</v>
      </c>
      <c r="J12" s="43" t="s">
        <v>66</v>
      </c>
      <c r="K12" s="43" t="s">
        <v>66</v>
      </c>
      <c r="L12" s="43" t="s">
        <v>101</v>
      </c>
      <c r="M12" s="43" t="s">
        <v>98</v>
      </c>
      <c r="N12" s="43"/>
      <c r="O12" s="43"/>
      <c r="P12" s="99" t="s">
        <v>168</v>
      </c>
      <c r="Q12" s="43"/>
      <c r="R12" s="43" t="s">
        <v>69</v>
      </c>
      <c r="S12" s="71">
        <v>1.1200000000000001</v>
      </c>
      <c r="T12" s="39" t="s">
        <v>70</v>
      </c>
      <c r="U12" s="39"/>
      <c r="V12" s="107">
        <v>24</v>
      </c>
      <c r="W12" s="107">
        <v>23</v>
      </c>
      <c r="X12" s="107">
        <v>28</v>
      </c>
      <c r="Y12" s="107">
        <v>15</v>
      </c>
      <c r="Z12" s="107">
        <v>11</v>
      </c>
      <c r="AA12" s="107">
        <v>3.5</v>
      </c>
      <c r="AB12" s="45">
        <v>8</v>
      </c>
      <c r="AC12" s="63">
        <v>1</v>
      </c>
      <c r="AD12" s="47">
        <f>IF(Y12="","",Y12*Z12*AA12/1000000)</f>
        <v>5.775E-4</v>
      </c>
      <c r="AE12" s="62">
        <v>63</v>
      </c>
      <c r="AF12" s="48">
        <f t="shared" si="0"/>
        <v>109090.90909090909</v>
      </c>
      <c r="AG12" s="43">
        <v>3000</v>
      </c>
      <c r="AH12" s="57">
        <f t="shared" si="1"/>
        <v>2.75E-2</v>
      </c>
      <c r="AI12" s="43" t="s">
        <v>78</v>
      </c>
      <c r="AJ12" s="64">
        <v>0.21</v>
      </c>
      <c r="AK12" s="57">
        <f>IF(ISERROR(S12*AJ12),"",S12*AJ12)</f>
        <v>0.23520000000000002</v>
      </c>
      <c r="AL12" s="57">
        <f>IF(ISERROR(S12+AH12+AK12),"",S12+AH12+AK12)</f>
        <v>1.3827000000000003</v>
      </c>
      <c r="AM12" s="64">
        <v>0.01</v>
      </c>
      <c r="AN12" s="57">
        <f t="shared" si="2"/>
        <v>2.7000000000000003E-2</v>
      </c>
      <c r="AO12" s="64">
        <v>0.05</v>
      </c>
      <c r="AP12" s="57">
        <f t="shared" si="3"/>
        <v>0.13500000000000001</v>
      </c>
      <c r="AQ12" s="57"/>
      <c r="AR12" s="64">
        <v>0</v>
      </c>
      <c r="AS12" s="57">
        <f t="shared" si="4"/>
        <v>0</v>
      </c>
      <c r="AT12" s="57">
        <f t="shared" si="5"/>
        <v>0.16200000000000001</v>
      </c>
      <c r="AU12" s="57">
        <f t="shared" si="6"/>
        <v>1.5447000000000002</v>
      </c>
      <c r="AV12" s="65">
        <f t="shared" si="7"/>
        <v>0.42788888888888887</v>
      </c>
      <c r="AW12" s="71">
        <v>2.7</v>
      </c>
      <c r="AX12" s="71"/>
      <c r="AY12" s="86"/>
      <c r="AZ12" s="71">
        <v>2.7</v>
      </c>
      <c r="BA12" s="57"/>
      <c r="BB12" s="66" t="str">
        <f t="shared" si="8"/>
        <v/>
      </c>
      <c r="BC12" s="57"/>
      <c r="BD12" s="92">
        <v>500</v>
      </c>
      <c r="BE12" s="50">
        <f t="shared" si="12"/>
        <v>772.35000000000014</v>
      </c>
      <c r="BF12" s="57">
        <f t="shared" si="13"/>
        <v>1350</v>
      </c>
      <c r="BG12" s="57"/>
      <c r="BH12" s="45"/>
      <c r="BI12" s="43"/>
      <c r="BJ12" s="39"/>
      <c r="BK12" s="39" t="s">
        <v>73</v>
      </c>
      <c r="BL12" s="39" t="s">
        <v>1</v>
      </c>
      <c r="BM12" s="39" t="s">
        <v>74</v>
      </c>
    </row>
    <row r="13" spans="1:65" s="36" customFormat="1" ht="20.100000000000001" customHeight="1" x14ac:dyDescent="0.25">
      <c r="A13" s="60">
        <v>15</v>
      </c>
      <c r="B13" s="102"/>
      <c r="C13" s="43"/>
      <c r="D13" s="43" t="s">
        <v>96</v>
      </c>
      <c r="E13" s="39" t="s">
        <v>148</v>
      </c>
      <c r="F13" s="39" t="s">
        <v>63</v>
      </c>
      <c r="G13" s="43"/>
      <c r="H13" s="43" t="s">
        <v>85</v>
      </c>
      <c r="I13" s="43" t="s">
        <v>86</v>
      </c>
      <c r="J13" s="43" t="s">
        <v>66</v>
      </c>
      <c r="K13" s="43" t="s">
        <v>66</v>
      </c>
      <c r="L13" s="43" t="s">
        <v>87</v>
      </c>
      <c r="M13" s="43" t="s">
        <v>98</v>
      </c>
      <c r="N13" s="43"/>
      <c r="O13" s="43"/>
      <c r="P13" s="99" t="s">
        <v>169</v>
      </c>
      <c r="Q13" s="43"/>
      <c r="R13" s="43" t="s">
        <v>69</v>
      </c>
      <c r="S13" s="71">
        <v>2.13</v>
      </c>
      <c r="T13" s="39" t="s">
        <v>70</v>
      </c>
      <c r="U13" s="39"/>
      <c r="V13" s="107">
        <v>24</v>
      </c>
      <c r="W13" s="107">
        <v>23</v>
      </c>
      <c r="X13" s="107">
        <v>28</v>
      </c>
      <c r="Y13" s="107">
        <v>24.5</v>
      </c>
      <c r="Z13" s="107">
        <v>13.5</v>
      </c>
      <c r="AA13" s="107">
        <v>3.5</v>
      </c>
      <c r="AB13" s="45">
        <v>8</v>
      </c>
      <c r="AC13" s="63">
        <v>1</v>
      </c>
      <c r="AD13" s="47">
        <f>IF(Y13="","",Y13*Z13*AA13/1000000)</f>
        <v>1.157625E-3</v>
      </c>
      <c r="AE13" s="62">
        <v>63</v>
      </c>
      <c r="AF13" s="48">
        <f t="shared" si="0"/>
        <v>54421.768707482996</v>
      </c>
      <c r="AG13" s="43">
        <v>3000</v>
      </c>
      <c r="AH13" s="57">
        <f t="shared" si="1"/>
        <v>5.5125E-2</v>
      </c>
      <c r="AI13" s="43" t="s">
        <v>78</v>
      </c>
      <c r="AJ13" s="64">
        <v>0.21</v>
      </c>
      <c r="AK13" s="57">
        <f>IF(ISERROR(S13*AJ13),"",S13*AJ13)</f>
        <v>0.44729999999999998</v>
      </c>
      <c r="AL13" s="57">
        <f>IF(ISERROR(S13+AH13+AK13),"",S13+AH13+AK13)</f>
        <v>2.6324249999999996</v>
      </c>
      <c r="AM13" s="64">
        <v>0.01</v>
      </c>
      <c r="AN13" s="57">
        <f t="shared" si="2"/>
        <v>4.7500000000000001E-2</v>
      </c>
      <c r="AO13" s="64">
        <v>0.05</v>
      </c>
      <c r="AP13" s="57">
        <f t="shared" si="3"/>
        <v>0.23750000000000002</v>
      </c>
      <c r="AQ13" s="57"/>
      <c r="AR13" s="64">
        <v>0</v>
      </c>
      <c r="AS13" s="57">
        <f t="shared" si="4"/>
        <v>0</v>
      </c>
      <c r="AT13" s="57">
        <f t="shared" si="5"/>
        <v>0.28500000000000003</v>
      </c>
      <c r="AU13" s="57">
        <f t="shared" si="6"/>
        <v>2.9174249999999997</v>
      </c>
      <c r="AV13" s="65">
        <f t="shared" si="7"/>
        <v>0.38580526315789482</v>
      </c>
      <c r="AW13" s="71">
        <v>4.75</v>
      </c>
      <c r="AX13" s="71"/>
      <c r="AY13" s="86"/>
      <c r="AZ13" s="71">
        <v>4.75</v>
      </c>
      <c r="BA13" s="57"/>
      <c r="BB13" s="66" t="str">
        <f t="shared" si="8"/>
        <v/>
      </c>
      <c r="BC13" s="57"/>
      <c r="BD13" s="92">
        <v>500</v>
      </c>
      <c r="BE13" s="50">
        <f t="shared" si="12"/>
        <v>1458.7124999999999</v>
      </c>
      <c r="BF13" s="57">
        <f t="shared" si="13"/>
        <v>2375</v>
      </c>
      <c r="BG13" s="57"/>
      <c r="BH13" s="45"/>
      <c r="BI13" s="43"/>
      <c r="BJ13" s="39"/>
      <c r="BK13" s="39" t="s">
        <v>73</v>
      </c>
      <c r="BL13" s="39" t="s">
        <v>1</v>
      </c>
      <c r="BM13" s="39" t="s">
        <v>74</v>
      </c>
    </row>
    <row r="14" spans="1:65" s="36" customFormat="1" ht="20.100000000000001" customHeight="1" x14ac:dyDescent="0.25">
      <c r="A14" s="60">
        <v>16</v>
      </c>
      <c r="B14" s="102"/>
      <c r="C14" s="43"/>
      <c r="D14" s="43" t="s">
        <v>96</v>
      </c>
      <c r="E14" s="39" t="s">
        <v>148</v>
      </c>
      <c r="F14" s="39" t="s">
        <v>63</v>
      </c>
      <c r="G14" s="43"/>
      <c r="H14" s="43" t="s">
        <v>88</v>
      </c>
      <c r="I14" s="43" t="s">
        <v>89</v>
      </c>
      <c r="J14" s="43" t="s">
        <v>66</v>
      </c>
      <c r="K14" s="43" t="s">
        <v>66</v>
      </c>
      <c r="L14" s="43" t="s">
        <v>102</v>
      </c>
      <c r="M14" s="43" t="s">
        <v>98</v>
      </c>
      <c r="N14" s="43"/>
      <c r="O14" s="43"/>
      <c r="P14" s="99" t="s">
        <v>170</v>
      </c>
      <c r="Q14" s="43"/>
      <c r="R14" s="43" t="s">
        <v>69</v>
      </c>
      <c r="S14" s="71">
        <v>1.8</v>
      </c>
      <c r="T14" s="39" t="s">
        <v>70</v>
      </c>
      <c r="U14" s="39"/>
      <c r="V14" s="107">
        <v>24</v>
      </c>
      <c r="W14" s="107">
        <v>23</v>
      </c>
      <c r="X14" s="107">
        <v>28</v>
      </c>
      <c r="Y14" s="107">
        <v>10.7</v>
      </c>
      <c r="Z14" s="107">
        <v>10.7</v>
      </c>
      <c r="AA14" s="107">
        <v>12.4</v>
      </c>
      <c r="AB14" s="45">
        <v>8</v>
      </c>
      <c r="AC14" s="63">
        <v>1</v>
      </c>
      <c r="AD14" s="47">
        <f>IF(Y14="","",Y14*Z14*AA14/1000000)</f>
        <v>1.4196759999999997E-3</v>
      </c>
      <c r="AE14" s="62">
        <v>63</v>
      </c>
      <c r="AF14" s="48">
        <f t="shared" si="0"/>
        <v>44376.322484848664</v>
      </c>
      <c r="AG14" s="43">
        <v>3000</v>
      </c>
      <c r="AH14" s="57">
        <f t="shared" si="1"/>
        <v>6.7603619047619037E-2</v>
      </c>
      <c r="AI14" s="43" t="s">
        <v>78</v>
      </c>
      <c r="AJ14" s="64">
        <v>0.21</v>
      </c>
      <c r="AK14" s="57">
        <f>IF(ISERROR(S14*AJ14),"",S14*AJ14)</f>
        <v>0.378</v>
      </c>
      <c r="AL14" s="57">
        <f>IF(ISERROR(S14+AH14+AK14),"",S14+AH14+AK14)</f>
        <v>2.245603619047619</v>
      </c>
      <c r="AM14" s="64">
        <v>0.01</v>
      </c>
      <c r="AN14" s="57">
        <f t="shared" si="2"/>
        <v>3.7999999999999999E-2</v>
      </c>
      <c r="AO14" s="64">
        <v>0.05</v>
      </c>
      <c r="AP14" s="57">
        <f t="shared" si="3"/>
        <v>0.19</v>
      </c>
      <c r="AQ14" s="57"/>
      <c r="AR14" s="64">
        <v>0</v>
      </c>
      <c r="AS14" s="57">
        <f t="shared" si="4"/>
        <v>0</v>
      </c>
      <c r="AT14" s="57">
        <f t="shared" si="5"/>
        <v>0.22800000000000001</v>
      </c>
      <c r="AU14" s="57">
        <f t="shared" si="6"/>
        <v>2.4736036190476192</v>
      </c>
      <c r="AV14" s="65">
        <f t="shared" si="7"/>
        <v>0.3490516791979949</v>
      </c>
      <c r="AW14" s="71">
        <v>3.8</v>
      </c>
      <c r="AX14" s="71"/>
      <c r="AY14" s="86"/>
      <c r="AZ14" s="71">
        <v>3.8</v>
      </c>
      <c r="BA14" s="57"/>
      <c r="BB14" s="66" t="str">
        <f t="shared" si="8"/>
        <v/>
      </c>
      <c r="BC14" s="57"/>
      <c r="BD14" s="92">
        <v>500</v>
      </c>
      <c r="BE14" s="50">
        <f t="shared" si="12"/>
        <v>1236.8018095238097</v>
      </c>
      <c r="BF14" s="57">
        <f t="shared" si="13"/>
        <v>1900</v>
      </c>
      <c r="BG14" s="57"/>
      <c r="BH14" s="45"/>
      <c r="BI14" s="43"/>
      <c r="BJ14" s="39"/>
      <c r="BK14" s="39" t="s">
        <v>73</v>
      </c>
      <c r="BL14" s="39" t="s">
        <v>1</v>
      </c>
      <c r="BM14" s="39" t="s">
        <v>74</v>
      </c>
    </row>
    <row r="15" spans="1:65" s="36" customFormat="1" ht="20.100000000000001" customHeight="1" x14ac:dyDescent="0.25">
      <c r="A15" s="60">
        <v>17</v>
      </c>
      <c r="B15" s="103"/>
      <c r="C15" s="43"/>
      <c r="D15" s="43" t="s">
        <v>96</v>
      </c>
      <c r="E15" s="39" t="s">
        <v>148</v>
      </c>
      <c r="F15" s="39" t="s">
        <v>63</v>
      </c>
      <c r="G15" s="43"/>
      <c r="H15" s="43" t="s">
        <v>91</v>
      </c>
      <c r="I15" s="43" t="s">
        <v>92</v>
      </c>
      <c r="J15" s="43" t="s">
        <v>66</v>
      </c>
      <c r="K15" s="43" t="s">
        <v>66</v>
      </c>
      <c r="L15" s="43" t="s">
        <v>93</v>
      </c>
      <c r="M15" s="43" t="s">
        <v>98</v>
      </c>
      <c r="N15" s="43"/>
      <c r="O15" s="43"/>
      <c r="P15" s="99" t="s">
        <v>171</v>
      </c>
      <c r="Q15" s="43"/>
      <c r="R15" s="43" t="s">
        <v>69</v>
      </c>
      <c r="S15" s="71">
        <v>8.07</v>
      </c>
      <c r="T15" s="39" t="s">
        <v>70</v>
      </c>
      <c r="U15" s="39"/>
      <c r="V15" s="107">
        <v>24</v>
      </c>
      <c r="W15" s="107">
        <v>23</v>
      </c>
      <c r="X15" s="107">
        <v>28</v>
      </c>
      <c r="Y15" s="107">
        <v>21.3</v>
      </c>
      <c r="Z15" s="107">
        <v>21.3</v>
      </c>
      <c r="AA15" s="107">
        <v>26.4</v>
      </c>
      <c r="AB15" s="45">
        <v>8</v>
      </c>
      <c r="AC15" s="63">
        <v>1</v>
      </c>
      <c r="AD15" s="47">
        <f>IF(Y15="","",Y15*Z15*AA15/1000000)</f>
        <v>1.1977416000000001E-2</v>
      </c>
      <c r="AE15" s="62">
        <v>63</v>
      </c>
      <c r="AF15" s="48">
        <f t="shared" si="0"/>
        <v>5259.8991301629658</v>
      </c>
      <c r="AG15" s="43">
        <v>3000</v>
      </c>
      <c r="AH15" s="57">
        <f t="shared" si="1"/>
        <v>0.570353142857143</v>
      </c>
      <c r="AI15" s="43" t="s">
        <v>78</v>
      </c>
      <c r="AJ15" s="64">
        <v>0.21</v>
      </c>
      <c r="AK15" s="57">
        <f>IF(ISERROR(S15*AJ15),"",S15*AJ15)</f>
        <v>1.6947000000000001</v>
      </c>
      <c r="AL15" s="57">
        <f>IF(ISERROR(S15+AH15+AK15),"",S15+AH15+AK15)</f>
        <v>10.335053142857145</v>
      </c>
      <c r="AM15" s="64">
        <v>0.01</v>
      </c>
      <c r="AN15" s="57">
        <f t="shared" si="2"/>
        <v>0.14499999999999999</v>
      </c>
      <c r="AO15" s="64">
        <v>0.05</v>
      </c>
      <c r="AP15" s="57">
        <f t="shared" si="3"/>
        <v>0.72500000000000009</v>
      </c>
      <c r="AQ15" s="57"/>
      <c r="AR15" s="64">
        <v>0</v>
      </c>
      <c r="AS15" s="57">
        <f t="shared" si="4"/>
        <v>0</v>
      </c>
      <c r="AT15" s="57">
        <f t="shared" si="5"/>
        <v>0.87000000000000011</v>
      </c>
      <c r="AU15" s="57">
        <f t="shared" si="6"/>
        <v>11.205053142857146</v>
      </c>
      <c r="AV15" s="65">
        <f t="shared" si="7"/>
        <v>0.22723771428571407</v>
      </c>
      <c r="AW15" s="72">
        <v>14.5</v>
      </c>
      <c r="AX15" s="72">
        <v>14.5</v>
      </c>
      <c r="AY15" s="86">
        <v>14</v>
      </c>
      <c r="AZ15" s="71">
        <v>15</v>
      </c>
      <c r="BA15" s="89"/>
      <c r="BB15" s="88" t="str">
        <f t="shared" si="8"/>
        <v/>
      </c>
      <c r="BC15" s="89"/>
      <c r="BD15" s="92">
        <v>500</v>
      </c>
      <c r="BE15" s="50">
        <f t="shared" si="12"/>
        <v>5602.5265714285733</v>
      </c>
      <c r="BF15" s="57">
        <f t="shared" si="13"/>
        <v>7250</v>
      </c>
      <c r="BG15" s="57"/>
      <c r="BH15" s="45"/>
      <c r="BI15" s="43"/>
      <c r="BJ15" s="39"/>
      <c r="BK15" s="39" t="s">
        <v>73</v>
      </c>
      <c r="BL15" s="39" t="s">
        <v>1</v>
      </c>
      <c r="BM15" s="39" t="s">
        <v>74</v>
      </c>
    </row>
    <row r="16" spans="1:65" s="36" customFormat="1" ht="20.100000000000001" customHeight="1" x14ac:dyDescent="0.25">
      <c r="A16" s="60">
        <v>23</v>
      </c>
      <c r="B16" s="101"/>
      <c r="C16" s="43"/>
      <c r="D16" s="61" t="s">
        <v>96</v>
      </c>
      <c r="E16" s="39" t="s">
        <v>148</v>
      </c>
      <c r="F16" s="39" t="s">
        <v>63</v>
      </c>
      <c r="G16" s="43"/>
      <c r="H16" s="43" t="s">
        <v>103</v>
      </c>
      <c r="I16" s="43" t="s">
        <v>104</v>
      </c>
      <c r="J16" s="43" t="s">
        <v>105</v>
      </c>
      <c r="K16" s="43" t="s">
        <v>105</v>
      </c>
      <c r="L16" s="43" t="s">
        <v>106</v>
      </c>
      <c r="M16" s="43" t="s">
        <v>107</v>
      </c>
      <c r="N16" s="43"/>
      <c r="O16" s="43"/>
      <c r="P16" s="99" t="s">
        <v>172</v>
      </c>
      <c r="Q16" s="43"/>
      <c r="R16" s="43" t="s">
        <v>69</v>
      </c>
      <c r="S16" s="71">
        <v>1.68</v>
      </c>
      <c r="T16" s="39" t="s">
        <v>70</v>
      </c>
      <c r="U16" s="39" t="s">
        <v>108</v>
      </c>
      <c r="V16" s="107">
        <v>31</v>
      </c>
      <c r="W16" s="107">
        <v>21.5</v>
      </c>
      <c r="X16" s="107">
        <v>25</v>
      </c>
      <c r="Y16" s="108">
        <v>17.5</v>
      </c>
      <c r="Z16" s="108">
        <v>9</v>
      </c>
      <c r="AA16" s="108">
        <v>21</v>
      </c>
      <c r="AB16" s="45">
        <v>8</v>
      </c>
      <c r="AC16" s="63">
        <v>2</v>
      </c>
      <c r="AD16" s="47">
        <f>IF(Y16="","",Y16*Z16*AA16/1000000)</f>
        <v>3.3075000000000001E-3</v>
      </c>
      <c r="AE16" s="62">
        <v>63</v>
      </c>
      <c r="AF16" s="48">
        <f t="shared" si="0"/>
        <v>38095.238095238092</v>
      </c>
      <c r="AG16" s="43">
        <v>3000</v>
      </c>
      <c r="AH16" s="57">
        <f t="shared" si="1"/>
        <v>7.8750000000000001E-2</v>
      </c>
      <c r="AI16" s="43" t="s">
        <v>72</v>
      </c>
      <c r="AJ16" s="64">
        <v>0.16800000000000001</v>
      </c>
      <c r="AK16" s="57">
        <f>IF(ISERROR(S16*AJ16),"",S16*AJ16)</f>
        <v>0.28223999999999999</v>
      </c>
      <c r="AL16" s="57">
        <f>IF(ISERROR(S16+AH16+AK16),"",S16+AH16+AK16)</f>
        <v>2.0409899999999999</v>
      </c>
      <c r="AM16" s="64">
        <v>0.01</v>
      </c>
      <c r="AN16" s="57">
        <f t="shared" si="2"/>
        <v>3.5000000000000003E-2</v>
      </c>
      <c r="AO16" s="64">
        <v>0.05</v>
      </c>
      <c r="AP16" s="57">
        <f t="shared" si="3"/>
        <v>0.17500000000000002</v>
      </c>
      <c r="AQ16" s="57"/>
      <c r="AR16" s="64">
        <v>0</v>
      </c>
      <c r="AS16" s="57">
        <f t="shared" si="4"/>
        <v>0</v>
      </c>
      <c r="AT16" s="57">
        <f t="shared" si="5"/>
        <v>0.21000000000000002</v>
      </c>
      <c r="AU16" s="57">
        <f t="shared" si="6"/>
        <v>2.2509899999999998</v>
      </c>
      <c r="AV16" s="65">
        <f t="shared" si="7"/>
        <v>0.35686000000000007</v>
      </c>
      <c r="AW16" s="71">
        <v>3.5</v>
      </c>
      <c r="AX16" s="71"/>
      <c r="AY16" s="86"/>
      <c r="AZ16" s="71">
        <v>3.5</v>
      </c>
      <c r="BA16" s="57"/>
      <c r="BB16" s="66" t="str">
        <f t="shared" si="8"/>
        <v/>
      </c>
      <c r="BC16" s="57"/>
      <c r="BD16" s="92">
        <v>1000</v>
      </c>
      <c r="BE16" s="50">
        <f>IF(ISERROR(AU16*BD16),"",AU16*BD16)</f>
        <v>2250.9899999999998</v>
      </c>
      <c r="BF16" s="57">
        <f>IF(ISERROR(AW16*BD16),"",AW16*BD16)</f>
        <v>3500</v>
      </c>
      <c r="BG16" s="57"/>
      <c r="BH16" s="45">
        <f>V16*W16*X16/1000000/AC16*BD16</f>
        <v>8.3312500000000007</v>
      </c>
      <c r="BI16" s="43"/>
      <c r="BJ16" s="39"/>
      <c r="BK16" s="39" t="s">
        <v>73</v>
      </c>
      <c r="BL16" s="39" t="s">
        <v>1</v>
      </c>
      <c r="BM16" s="39" t="s">
        <v>109</v>
      </c>
    </row>
    <row r="17" spans="1:69" s="36" customFormat="1" ht="20.100000000000001" customHeight="1" x14ac:dyDescent="0.25">
      <c r="A17" s="60">
        <v>24</v>
      </c>
      <c r="B17" s="102"/>
      <c r="C17" s="43"/>
      <c r="D17" s="61" t="s">
        <v>96</v>
      </c>
      <c r="E17" s="39" t="s">
        <v>148</v>
      </c>
      <c r="F17" s="39" t="s">
        <v>63</v>
      </c>
      <c r="G17" s="43"/>
      <c r="H17" s="43" t="s">
        <v>75</v>
      </c>
      <c r="I17" s="43" t="s">
        <v>76</v>
      </c>
      <c r="J17" s="43" t="s">
        <v>105</v>
      </c>
      <c r="K17" s="43" t="s">
        <v>105</v>
      </c>
      <c r="L17" s="43" t="s">
        <v>110</v>
      </c>
      <c r="M17" s="43" t="s">
        <v>107</v>
      </c>
      <c r="N17" s="43"/>
      <c r="O17" s="43"/>
      <c r="P17" s="99" t="s">
        <v>173</v>
      </c>
      <c r="Q17" s="43"/>
      <c r="R17" s="43" t="s">
        <v>69</v>
      </c>
      <c r="S17" s="71">
        <v>1.48</v>
      </c>
      <c r="T17" s="39" t="s">
        <v>70</v>
      </c>
      <c r="U17" s="39"/>
      <c r="V17" s="107">
        <v>31</v>
      </c>
      <c r="W17" s="107">
        <v>21.5</v>
      </c>
      <c r="X17" s="107">
        <v>25</v>
      </c>
      <c r="Y17" s="108">
        <v>12</v>
      </c>
      <c r="Z17" s="108">
        <v>7</v>
      </c>
      <c r="AA17" s="108">
        <v>13</v>
      </c>
      <c r="AB17" s="45">
        <v>8</v>
      </c>
      <c r="AC17" s="63">
        <v>1</v>
      </c>
      <c r="AD17" s="47">
        <f>IF(Y17="","",Y17*Z17*AA17/1000000)</f>
        <v>1.0920000000000001E-3</v>
      </c>
      <c r="AE17" s="62">
        <v>63</v>
      </c>
      <c r="AF17" s="48">
        <f t="shared" si="0"/>
        <v>57692.307692307688</v>
      </c>
      <c r="AG17" s="43">
        <v>3000</v>
      </c>
      <c r="AH17" s="57">
        <f t="shared" si="1"/>
        <v>5.2000000000000005E-2</v>
      </c>
      <c r="AI17" s="43" t="s">
        <v>78</v>
      </c>
      <c r="AJ17" s="64">
        <v>0.21</v>
      </c>
      <c r="AK17" s="57">
        <f>IF(ISERROR(S17*AJ17),"",S17*AJ17)</f>
        <v>0.31079999999999997</v>
      </c>
      <c r="AL17" s="57">
        <f>IF(ISERROR(S17+AH17+AK17),"",S17+AH17+AK17)</f>
        <v>1.8428</v>
      </c>
      <c r="AM17" s="64">
        <v>0.01</v>
      </c>
      <c r="AN17" s="57">
        <f t="shared" si="2"/>
        <v>2.7999999999999997E-2</v>
      </c>
      <c r="AO17" s="64">
        <v>0.05</v>
      </c>
      <c r="AP17" s="57">
        <f t="shared" si="3"/>
        <v>0.13999999999999999</v>
      </c>
      <c r="AQ17" s="57"/>
      <c r="AR17" s="64">
        <v>0</v>
      </c>
      <c r="AS17" s="57">
        <f t="shared" si="4"/>
        <v>0</v>
      </c>
      <c r="AT17" s="57">
        <f t="shared" si="5"/>
        <v>0.16799999999999998</v>
      </c>
      <c r="AU17" s="57">
        <f t="shared" si="6"/>
        <v>2.0108000000000001</v>
      </c>
      <c r="AV17" s="65">
        <f t="shared" si="7"/>
        <v>0.28185714285714275</v>
      </c>
      <c r="AW17" s="71">
        <v>2.8</v>
      </c>
      <c r="AX17" s="71"/>
      <c r="AY17" s="86"/>
      <c r="AZ17" s="71">
        <v>2.8</v>
      </c>
      <c r="BA17" s="57"/>
      <c r="BB17" s="66" t="str">
        <f t="shared" si="8"/>
        <v/>
      </c>
      <c r="BC17" s="57"/>
      <c r="BD17" s="92">
        <v>500</v>
      </c>
      <c r="BE17" s="50">
        <f>IF(ISERROR(AU17*BD17),"",AU17*BD17)</f>
        <v>1005.4000000000001</v>
      </c>
      <c r="BF17" s="57">
        <f>IF(ISERROR(AW17*BD17),"",AW17*BD17)</f>
        <v>1400</v>
      </c>
      <c r="BG17" s="57"/>
      <c r="BH17" s="45"/>
      <c r="BI17" s="43"/>
      <c r="BJ17" s="39"/>
      <c r="BK17" s="39" t="s">
        <v>73</v>
      </c>
      <c r="BL17" s="39" t="s">
        <v>1</v>
      </c>
      <c r="BM17" s="39" t="s">
        <v>109</v>
      </c>
    </row>
    <row r="18" spans="1:69" s="36" customFormat="1" ht="20.100000000000001" customHeight="1" x14ac:dyDescent="0.25">
      <c r="A18" s="60">
        <v>25</v>
      </c>
      <c r="B18" s="102"/>
      <c r="C18" s="43"/>
      <c r="D18" s="61" t="s">
        <v>96</v>
      </c>
      <c r="E18" s="39" t="s">
        <v>148</v>
      </c>
      <c r="F18" s="39" t="s">
        <v>63</v>
      </c>
      <c r="G18" s="43"/>
      <c r="H18" s="43" t="s">
        <v>82</v>
      </c>
      <c r="I18" s="43" t="s">
        <v>83</v>
      </c>
      <c r="J18" s="43" t="s">
        <v>105</v>
      </c>
      <c r="K18" s="43" t="s">
        <v>105</v>
      </c>
      <c r="L18" s="43" t="s">
        <v>111</v>
      </c>
      <c r="M18" s="43" t="s">
        <v>107</v>
      </c>
      <c r="N18" s="43"/>
      <c r="O18" s="43"/>
      <c r="P18" s="99" t="s">
        <v>174</v>
      </c>
      <c r="Q18" s="43"/>
      <c r="R18" s="43" t="s">
        <v>69</v>
      </c>
      <c r="S18" s="71">
        <v>1.35</v>
      </c>
      <c r="T18" s="39" t="s">
        <v>70</v>
      </c>
      <c r="U18" s="39"/>
      <c r="V18" s="107">
        <v>31</v>
      </c>
      <c r="W18" s="107">
        <v>21.5</v>
      </c>
      <c r="X18" s="107">
        <v>25</v>
      </c>
      <c r="Y18" s="108">
        <v>15</v>
      </c>
      <c r="Z18" s="108">
        <v>4</v>
      </c>
      <c r="AA18" s="108">
        <v>11.5</v>
      </c>
      <c r="AB18" s="45">
        <v>8</v>
      </c>
      <c r="AC18" s="63">
        <v>1</v>
      </c>
      <c r="AD18" s="47">
        <f>IF(Y18="","",Y18*Z18*AA18/1000000)</f>
        <v>6.8999999999999997E-4</v>
      </c>
      <c r="AE18" s="62">
        <v>63</v>
      </c>
      <c r="AF18" s="48">
        <f t="shared" si="0"/>
        <v>91304.34782608696</v>
      </c>
      <c r="AG18" s="43">
        <v>3000</v>
      </c>
      <c r="AH18" s="57">
        <f t="shared" si="1"/>
        <v>3.2857142857142856E-2</v>
      </c>
      <c r="AI18" s="43" t="s">
        <v>78</v>
      </c>
      <c r="AJ18" s="64">
        <v>0.21</v>
      </c>
      <c r="AK18" s="57">
        <f>IF(ISERROR(S18*AJ18),"",S18*AJ18)</f>
        <v>0.28350000000000003</v>
      </c>
      <c r="AL18" s="57">
        <f>IF(ISERROR(S18+AH18+AK18),"",S18+AH18+AK18)</f>
        <v>1.6663571428571431</v>
      </c>
      <c r="AM18" s="64">
        <v>0.01</v>
      </c>
      <c r="AN18" s="57">
        <f t="shared" si="2"/>
        <v>2.7999999999999997E-2</v>
      </c>
      <c r="AO18" s="64">
        <v>0.05</v>
      </c>
      <c r="AP18" s="57">
        <f t="shared" si="3"/>
        <v>0.13999999999999999</v>
      </c>
      <c r="AQ18" s="57"/>
      <c r="AR18" s="64">
        <v>0</v>
      </c>
      <c r="AS18" s="57">
        <f t="shared" si="4"/>
        <v>0</v>
      </c>
      <c r="AT18" s="57">
        <f t="shared" si="5"/>
        <v>0.16799999999999998</v>
      </c>
      <c r="AU18" s="57">
        <f t="shared" si="6"/>
        <v>1.834357142857143</v>
      </c>
      <c r="AV18" s="65">
        <f t="shared" si="7"/>
        <v>0.34487244897959174</v>
      </c>
      <c r="AW18" s="71">
        <v>2.8</v>
      </c>
      <c r="AX18" s="71"/>
      <c r="AY18" s="86"/>
      <c r="AZ18" s="71">
        <v>2.8</v>
      </c>
      <c r="BA18" s="57"/>
      <c r="BB18" s="66" t="str">
        <f t="shared" si="8"/>
        <v/>
      </c>
      <c r="BC18" s="57"/>
      <c r="BD18" s="92">
        <v>500</v>
      </c>
      <c r="BE18" s="50">
        <f>IF(ISERROR(AU18*BD18),"",AU18*BD18)</f>
        <v>917.17857142857156</v>
      </c>
      <c r="BF18" s="57">
        <f>IF(ISERROR(AW18*BD18),"",AW18*BD18)</f>
        <v>1400</v>
      </c>
      <c r="BG18" s="57"/>
      <c r="BH18" s="45"/>
      <c r="BI18" s="43"/>
      <c r="BJ18" s="39"/>
      <c r="BK18" s="39" t="s">
        <v>73</v>
      </c>
      <c r="BL18" s="39" t="s">
        <v>1</v>
      </c>
      <c r="BM18" s="39" t="s">
        <v>109</v>
      </c>
    </row>
    <row r="19" spans="1:69" s="36" customFormat="1" ht="20.100000000000001" customHeight="1" x14ac:dyDescent="0.25">
      <c r="A19" s="60">
        <v>26</v>
      </c>
      <c r="B19" s="103"/>
      <c r="C19" s="43"/>
      <c r="D19" s="61" t="s">
        <v>96</v>
      </c>
      <c r="E19" s="39" t="s">
        <v>148</v>
      </c>
      <c r="F19" s="39" t="s">
        <v>63</v>
      </c>
      <c r="G19" s="43"/>
      <c r="H19" s="43" t="s">
        <v>85</v>
      </c>
      <c r="I19" s="43" t="s">
        <v>86</v>
      </c>
      <c r="J19" s="43" t="s">
        <v>105</v>
      </c>
      <c r="K19" s="43" t="s">
        <v>105</v>
      </c>
      <c r="L19" s="43" t="s">
        <v>112</v>
      </c>
      <c r="M19" s="43" t="s">
        <v>107</v>
      </c>
      <c r="N19" s="43"/>
      <c r="O19" s="43"/>
      <c r="P19" s="99" t="s">
        <v>175</v>
      </c>
      <c r="Q19" s="43"/>
      <c r="R19" s="43" t="s">
        <v>69</v>
      </c>
      <c r="S19" s="71">
        <v>2.25</v>
      </c>
      <c r="T19" s="39" t="s">
        <v>70</v>
      </c>
      <c r="U19" s="39"/>
      <c r="V19" s="107">
        <v>31</v>
      </c>
      <c r="W19" s="107">
        <v>21.5</v>
      </c>
      <c r="X19" s="107">
        <v>25</v>
      </c>
      <c r="Y19" s="108">
        <v>11.5</v>
      </c>
      <c r="Z19" s="108">
        <v>11.5</v>
      </c>
      <c r="AA19" s="108">
        <v>13.5</v>
      </c>
      <c r="AB19" s="45">
        <v>8</v>
      </c>
      <c r="AC19" s="63">
        <v>1</v>
      </c>
      <c r="AD19" s="47">
        <f>IF(Y19="","",Y19*Z19*AA19/1000000)</f>
        <v>1.7853750000000001E-3</v>
      </c>
      <c r="AE19" s="62">
        <v>63</v>
      </c>
      <c r="AF19" s="48">
        <f t="shared" si="0"/>
        <v>35286.704473850034</v>
      </c>
      <c r="AG19" s="43">
        <v>3000</v>
      </c>
      <c r="AH19" s="57">
        <f t="shared" si="1"/>
        <v>8.5017857142857131E-2</v>
      </c>
      <c r="AI19" s="43" t="s">
        <v>78</v>
      </c>
      <c r="AJ19" s="64">
        <v>0.21</v>
      </c>
      <c r="AK19" s="57">
        <f>IF(ISERROR(S19*AJ19),"",S19*AJ19)</f>
        <v>0.47249999999999998</v>
      </c>
      <c r="AL19" s="57">
        <f>IF(ISERROR(S19+AH19+AK19),"",S19+AH19+AK19)</f>
        <v>2.8075178571428574</v>
      </c>
      <c r="AM19" s="64">
        <v>0.01</v>
      </c>
      <c r="AN19" s="57">
        <f t="shared" si="2"/>
        <v>4.4999999999999998E-2</v>
      </c>
      <c r="AO19" s="64">
        <v>0.05</v>
      </c>
      <c r="AP19" s="57">
        <f t="shared" si="3"/>
        <v>0.22500000000000001</v>
      </c>
      <c r="AQ19" s="57"/>
      <c r="AR19" s="64">
        <v>0</v>
      </c>
      <c r="AS19" s="57">
        <f t="shared" si="4"/>
        <v>0</v>
      </c>
      <c r="AT19" s="57">
        <f t="shared" si="5"/>
        <v>0.27</v>
      </c>
      <c r="AU19" s="57">
        <f t="shared" si="6"/>
        <v>3.0775178571428574</v>
      </c>
      <c r="AV19" s="65">
        <f t="shared" si="7"/>
        <v>0.31610714285714281</v>
      </c>
      <c r="AW19" s="71">
        <v>4.5</v>
      </c>
      <c r="AX19" s="71"/>
      <c r="AY19" s="86"/>
      <c r="AZ19" s="71">
        <v>4.5</v>
      </c>
      <c r="BA19" s="57"/>
      <c r="BB19" s="66" t="str">
        <f t="shared" si="8"/>
        <v/>
      </c>
      <c r="BC19" s="57"/>
      <c r="BD19" s="92">
        <v>500</v>
      </c>
      <c r="BE19" s="50">
        <f>IF(ISERROR(AU19*BD19),"",AU19*BD19)</f>
        <v>1538.7589285714287</v>
      </c>
      <c r="BF19" s="57">
        <f>IF(ISERROR(AW19*BD19),"",AW19*BD19)</f>
        <v>2250</v>
      </c>
      <c r="BG19" s="57"/>
      <c r="BH19" s="45"/>
      <c r="BI19" s="43"/>
      <c r="BJ19" s="39"/>
      <c r="BK19" s="39" t="s">
        <v>73</v>
      </c>
      <c r="BL19" s="39" t="s">
        <v>1</v>
      </c>
      <c r="BM19" s="39" t="s">
        <v>109</v>
      </c>
    </row>
    <row r="20" spans="1:69" s="36" customFormat="1" ht="20.100000000000001" customHeight="1" x14ac:dyDescent="0.2">
      <c r="A20" s="60">
        <v>40</v>
      </c>
      <c r="B20" s="101"/>
      <c r="C20" s="43"/>
      <c r="D20" s="97" t="s">
        <v>150</v>
      </c>
      <c r="E20" s="39" t="s">
        <v>149</v>
      </c>
      <c r="F20" s="39" t="s">
        <v>63</v>
      </c>
      <c r="G20" s="43"/>
      <c r="H20" s="43" t="s">
        <v>113</v>
      </c>
      <c r="I20" s="43" t="s">
        <v>114</v>
      </c>
      <c r="J20" s="43" t="s">
        <v>115</v>
      </c>
      <c r="K20" s="43" t="s">
        <v>115</v>
      </c>
      <c r="L20" s="43" t="s">
        <v>126</v>
      </c>
      <c r="M20" s="43" t="s">
        <v>127</v>
      </c>
      <c r="N20" s="43"/>
      <c r="O20" s="43"/>
      <c r="P20" s="100" t="s">
        <v>176</v>
      </c>
      <c r="Q20" s="43"/>
      <c r="R20" s="43" t="s">
        <v>69</v>
      </c>
      <c r="S20" s="71">
        <v>1.89</v>
      </c>
      <c r="T20" s="39" t="s">
        <v>70</v>
      </c>
      <c r="U20" s="39" t="s">
        <v>128</v>
      </c>
      <c r="V20" s="107">
        <v>33.200000000000003</v>
      </c>
      <c r="W20" s="107">
        <v>28.7</v>
      </c>
      <c r="X20" s="107">
        <v>24</v>
      </c>
      <c r="Y20" s="107">
        <v>16.7</v>
      </c>
      <c r="Z20" s="107">
        <v>8.6</v>
      </c>
      <c r="AA20" s="107">
        <v>20.7</v>
      </c>
      <c r="AB20" s="45">
        <v>8</v>
      </c>
      <c r="AC20" s="63">
        <v>2</v>
      </c>
      <c r="AD20" s="47">
        <f>IF(Y20="","",Y20*Z20*AA20/1000000)</f>
        <v>2.9729339999999991E-3</v>
      </c>
      <c r="AE20" s="62">
        <v>63</v>
      </c>
      <c r="AF20" s="48">
        <f t="shared" ref="AF20:AF37" si="14">IF(ISERROR(AE20/AD20*AC20),"",AE20/AD20*AC20)</f>
        <v>42382.373776208973</v>
      </c>
      <c r="AG20" s="43">
        <v>3000</v>
      </c>
      <c r="AH20" s="57">
        <f t="shared" ref="AH20:AH37" si="15">IF(ISERROR(AG20/AF20),"",AG20/AF20)</f>
        <v>7.0784142857142837E-2</v>
      </c>
      <c r="AI20" s="67" t="s">
        <v>72</v>
      </c>
      <c r="AJ20" s="64">
        <f>1.8%+15%</f>
        <v>0.16799999999999998</v>
      </c>
      <c r="AK20" s="57">
        <f>IF(ISERROR(S20*AJ20),"",S20*AJ20)</f>
        <v>0.31751999999999997</v>
      </c>
      <c r="AL20" s="57">
        <f>IF(ISERROR(S20+AH20+AK20),"",S20+AH20+AK20)</f>
        <v>2.2783041428571424</v>
      </c>
      <c r="AM20" s="64">
        <v>0.01</v>
      </c>
      <c r="AN20" s="57">
        <f t="shared" ref="AN20:AN37" si="16">IF(ISERROR(AW20*AM20),"",AW20*AM20)</f>
        <v>3.5000000000000003E-2</v>
      </c>
      <c r="AO20" s="64">
        <v>0.05</v>
      </c>
      <c r="AP20" s="57">
        <f t="shared" ref="AP20:AP37" si="17">IF(ISERROR(AW20*AO20),"",AW20*AO20)</f>
        <v>0.17500000000000002</v>
      </c>
      <c r="AQ20" s="57"/>
      <c r="AR20" s="64">
        <v>0</v>
      </c>
      <c r="AS20" s="57">
        <f t="shared" ref="AS20:AS37" si="18">IF(ISERROR(AW20*AR20),"",AW20*AR20)</f>
        <v>0</v>
      </c>
      <c r="AT20" s="57">
        <f t="shared" ref="AT20:AT37" si="19">IF(ISERROR(AN20+AP20+AS20),"",AN20+AP20+AS20)</f>
        <v>0.21000000000000002</v>
      </c>
      <c r="AU20" s="57">
        <f t="shared" ref="AU20:AU37" si="20">IF(ISERROR(AL20+AT20),"",AL20+AT20)</f>
        <v>2.4883041428571424</v>
      </c>
      <c r="AV20" s="65">
        <f t="shared" ref="AV20:AV37" si="21">IF(ISERROR((AW20-AU20)/AW20),"",(AW20-AU20)/AW20)</f>
        <v>0.28905595918367361</v>
      </c>
      <c r="AW20" s="71">
        <v>3.5</v>
      </c>
      <c r="AX20" s="71"/>
      <c r="AY20" s="86"/>
      <c r="AZ20" s="71">
        <v>3.5</v>
      </c>
      <c r="BA20" s="57"/>
      <c r="BB20" s="66" t="str">
        <f t="shared" ref="BB20:BB37" si="22">IF(ISERROR((BA20-AW20)/BA20),"",(BA20-AW20)/BA20)</f>
        <v/>
      </c>
      <c r="BC20" s="57"/>
      <c r="BD20" s="92">
        <v>800</v>
      </c>
      <c r="BE20" s="50">
        <f t="shared" ref="BE20:BE25" si="23">IF(ISERROR(AU20*BD20),"",AU20*BD20)</f>
        <v>1990.643314285714</v>
      </c>
      <c r="BF20" s="57">
        <f t="shared" ref="BF20:BF25" si="24">IF(ISERROR(AW20*BD20),"",AW20*BD20)</f>
        <v>2800</v>
      </c>
      <c r="BG20" s="57"/>
      <c r="BH20" s="45">
        <f>V20*W20*X20/1000000/AC20*BD20</f>
        <v>9.1472639999999998</v>
      </c>
      <c r="BI20" s="43"/>
      <c r="BJ20" s="39"/>
      <c r="BK20" s="39" t="s">
        <v>73</v>
      </c>
      <c r="BL20" s="39" t="s">
        <v>1</v>
      </c>
      <c r="BM20" s="39" t="s">
        <v>129</v>
      </c>
      <c r="BP20" s="36" t="e">
        <f>MROUND(#REF!*0.98,0.05)</f>
        <v>#REF!</v>
      </c>
    </row>
    <row r="21" spans="1:69" s="36" customFormat="1" ht="20.100000000000001" customHeight="1" x14ac:dyDescent="0.2">
      <c r="A21" s="60">
        <v>41</v>
      </c>
      <c r="B21" s="102"/>
      <c r="C21" s="43"/>
      <c r="D21" s="97" t="s">
        <v>150</v>
      </c>
      <c r="E21" s="39" t="s">
        <v>149</v>
      </c>
      <c r="F21" s="39" t="s">
        <v>63</v>
      </c>
      <c r="G21" s="43"/>
      <c r="H21" s="43" t="s">
        <v>120</v>
      </c>
      <c r="I21" s="43" t="s">
        <v>121</v>
      </c>
      <c r="J21" s="43" t="s">
        <v>115</v>
      </c>
      <c r="K21" s="43" t="s">
        <v>115</v>
      </c>
      <c r="L21" s="43" t="s">
        <v>130</v>
      </c>
      <c r="M21" s="43" t="s">
        <v>127</v>
      </c>
      <c r="N21" s="43"/>
      <c r="O21" s="43"/>
      <c r="P21" s="100" t="s">
        <v>177</v>
      </c>
      <c r="Q21" s="43"/>
      <c r="R21" s="43" t="s">
        <v>69</v>
      </c>
      <c r="S21" s="71">
        <v>1.29</v>
      </c>
      <c r="T21" s="39" t="s">
        <v>70</v>
      </c>
      <c r="U21" s="39"/>
      <c r="V21" s="107">
        <v>33.200000000000003</v>
      </c>
      <c r="W21" s="107">
        <v>28.7</v>
      </c>
      <c r="X21" s="107">
        <v>24</v>
      </c>
      <c r="Y21" s="107">
        <v>8.6</v>
      </c>
      <c r="Z21" s="107">
        <v>8.6</v>
      </c>
      <c r="AA21" s="107">
        <v>12.3</v>
      </c>
      <c r="AB21" s="45">
        <v>8</v>
      </c>
      <c r="AC21" s="63">
        <v>1</v>
      </c>
      <c r="AD21" s="47">
        <f>IF(Y21="","",Y21*Z21*AA21/1000000)</f>
        <v>9.0970799999999996E-4</v>
      </c>
      <c r="AE21" s="62">
        <v>63</v>
      </c>
      <c r="AF21" s="48">
        <f t="shared" si="14"/>
        <v>69252.991069661919</v>
      </c>
      <c r="AG21" s="43">
        <v>3000</v>
      </c>
      <c r="AH21" s="57">
        <f t="shared" si="15"/>
        <v>4.3319428571428571E-2</v>
      </c>
      <c r="AI21" s="67" t="s">
        <v>154</v>
      </c>
      <c r="AJ21" s="64">
        <f>3.4%+15%</f>
        <v>0.184</v>
      </c>
      <c r="AK21" s="57">
        <f>IF(ISERROR(S21*AJ21),"",S21*AJ21)</f>
        <v>0.23736000000000002</v>
      </c>
      <c r="AL21" s="57">
        <f>IF(ISERROR(S21+AH21+AK21),"",S21+AH21+AK21)</f>
        <v>1.5706794285714287</v>
      </c>
      <c r="AM21" s="64">
        <v>0.01</v>
      </c>
      <c r="AN21" s="57">
        <f t="shared" si="16"/>
        <v>2.7999999999999997E-2</v>
      </c>
      <c r="AO21" s="64">
        <v>0.05</v>
      </c>
      <c r="AP21" s="57">
        <f t="shared" si="17"/>
        <v>0.13999999999999999</v>
      </c>
      <c r="AQ21" s="57"/>
      <c r="AR21" s="64">
        <v>0</v>
      </c>
      <c r="AS21" s="57">
        <f t="shared" si="18"/>
        <v>0</v>
      </c>
      <c r="AT21" s="57">
        <f t="shared" si="19"/>
        <v>0.16799999999999998</v>
      </c>
      <c r="AU21" s="57">
        <f t="shared" si="20"/>
        <v>1.7386794285714287</v>
      </c>
      <c r="AV21" s="65">
        <f t="shared" si="21"/>
        <v>0.37904306122448972</v>
      </c>
      <c r="AW21" s="71">
        <v>2.8</v>
      </c>
      <c r="AX21" s="71"/>
      <c r="AY21" s="86"/>
      <c r="AZ21" s="71">
        <v>2.8</v>
      </c>
      <c r="BA21" s="57"/>
      <c r="BB21" s="66" t="str">
        <f t="shared" si="22"/>
        <v/>
      </c>
      <c r="BC21" s="57"/>
      <c r="BD21" s="92">
        <v>400</v>
      </c>
      <c r="BE21" s="50">
        <f t="shared" si="23"/>
        <v>695.47177142857151</v>
      </c>
      <c r="BF21" s="57">
        <f t="shared" si="24"/>
        <v>1120</v>
      </c>
      <c r="BG21" s="57"/>
      <c r="BH21" s="45"/>
      <c r="BI21" s="43"/>
      <c r="BJ21" s="39"/>
      <c r="BK21" s="39" t="s">
        <v>73</v>
      </c>
      <c r="BL21" s="39" t="s">
        <v>1</v>
      </c>
      <c r="BM21" s="39" t="s">
        <v>129</v>
      </c>
      <c r="BP21" s="36" t="e">
        <f>MROUND(#REF!*0.98,0.05)</f>
        <v>#REF!</v>
      </c>
    </row>
    <row r="22" spans="1:69" s="36" customFormat="1" ht="20.100000000000001" customHeight="1" x14ac:dyDescent="0.2">
      <c r="A22" s="60">
        <v>42</v>
      </c>
      <c r="B22" s="102"/>
      <c r="C22" s="43"/>
      <c r="D22" s="97" t="s">
        <v>150</v>
      </c>
      <c r="E22" s="39" t="s">
        <v>149</v>
      </c>
      <c r="F22" s="39" t="s">
        <v>63</v>
      </c>
      <c r="G22" s="43"/>
      <c r="H22" s="43" t="s">
        <v>118</v>
      </c>
      <c r="I22" s="43" t="s">
        <v>119</v>
      </c>
      <c r="J22" s="43" t="s">
        <v>115</v>
      </c>
      <c r="K22" s="43" t="s">
        <v>115</v>
      </c>
      <c r="L22" s="43" t="s">
        <v>131</v>
      </c>
      <c r="M22" s="43" t="s">
        <v>127</v>
      </c>
      <c r="N22" s="43"/>
      <c r="O22" s="43"/>
      <c r="P22" s="100" t="s">
        <v>178</v>
      </c>
      <c r="Q22" s="43"/>
      <c r="R22" s="43" t="s">
        <v>69</v>
      </c>
      <c r="S22" s="71">
        <v>1.53</v>
      </c>
      <c r="T22" s="39" t="s">
        <v>70</v>
      </c>
      <c r="U22" s="39"/>
      <c r="V22" s="107">
        <v>33.200000000000003</v>
      </c>
      <c r="W22" s="107">
        <v>28.7</v>
      </c>
      <c r="X22" s="107">
        <v>24</v>
      </c>
      <c r="Y22" s="107">
        <v>15</v>
      </c>
      <c r="Z22" s="107">
        <v>8.6</v>
      </c>
      <c r="AA22" s="107">
        <v>11.8</v>
      </c>
      <c r="AB22" s="45">
        <v>8</v>
      </c>
      <c r="AC22" s="63">
        <v>1</v>
      </c>
      <c r="AD22" s="47">
        <f>IF(Y22="","",Y22*Z22*AA22/1000000)</f>
        <v>1.5222E-3</v>
      </c>
      <c r="AE22" s="62">
        <v>63</v>
      </c>
      <c r="AF22" s="48">
        <f t="shared" si="14"/>
        <v>41387.465510445407</v>
      </c>
      <c r="AG22" s="43">
        <v>3000</v>
      </c>
      <c r="AH22" s="57">
        <f t="shared" si="15"/>
        <v>7.2485714285714292E-2</v>
      </c>
      <c r="AI22" s="67" t="s">
        <v>154</v>
      </c>
      <c r="AJ22" s="64">
        <f>3.4%+15%</f>
        <v>0.184</v>
      </c>
      <c r="AK22" s="57">
        <f>IF(ISERROR(S22*AJ22),"",S22*AJ22)</f>
        <v>0.28151999999999999</v>
      </c>
      <c r="AL22" s="57">
        <f>IF(ISERROR(S22+AH22+AK22),"",S22+AH22+AK22)</f>
        <v>1.8840057142857143</v>
      </c>
      <c r="AM22" s="64">
        <v>0.01</v>
      </c>
      <c r="AN22" s="57">
        <f t="shared" si="16"/>
        <v>2.7999999999999997E-2</v>
      </c>
      <c r="AO22" s="64">
        <v>0.05</v>
      </c>
      <c r="AP22" s="57">
        <f t="shared" si="17"/>
        <v>0.13999999999999999</v>
      </c>
      <c r="AQ22" s="57"/>
      <c r="AR22" s="64">
        <v>0</v>
      </c>
      <c r="AS22" s="57">
        <f t="shared" si="18"/>
        <v>0</v>
      </c>
      <c r="AT22" s="57">
        <f t="shared" si="19"/>
        <v>0.16799999999999998</v>
      </c>
      <c r="AU22" s="57">
        <f t="shared" si="20"/>
        <v>2.0520057142857144</v>
      </c>
      <c r="AV22" s="65">
        <f t="shared" si="21"/>
        <v>0.26714081632653053</v>
      </c>
      <c r="AW22" s="71">
        <v>2.8</v>
      </c>
      <c r="AX22" s="71"/>
      <c r="AY22" s="86"/>
      <c r="AZ22" s="71">
        <v>2.8</v>
      </c>
      <c r="BA22" s="57"/>
      <c r="BB22" s="66" t="str">
        <f t="shared" si="22"/>
        <v/>
      </c>
      <c r="BC22" s="57"/>
      <c r="BD22" s="92">
        <v>400</v>
      </c>
      <c r="BE22" s="50">
        <f t="shared" si="23"/>
        <v>820.80228571428574</v>
      </c>
      <c r="BF22" s="57">
        <f t="shared" si="24"/>
        <v>1120</v>
      </c>
      <c r="BG22" s="57"/>
      <c r="BH22" s="45"/>
      <c r="BI22" s="43"/>
      <c r="BJ22" s="39"/>
      <c r="BK22" s="39" t="s">
        <v>73</v>
      </c>
      <c r="BL22" s="39" t="s">
        <v>1</v>
      </c>
      <c r="BM22" s="39" t="s">
        <v>129</v>
      </c>
      <c r="BP22" s="36" t="e">
        <f>MROUND(#REF!*0.98,0.05)</f>
        <v>#REF!</v>
      </c>
    </row>
    <row r="23" spans="1:69" s="36" customFormat="1" ht="20.100000000000001" customHeight="1" x14ac:dyDescent="0.2">
      <c r="A23" s="60">
        <v>43</v>
      </c>
      <c r="B23" s="102"/>
      <c r="C23" s="43"/>
      <c r="D23" s="97" t="s">
        <v>150</v>
      </c>
      <c r="E23" s="39" t="s">
        <v>149</v>
      </c>
      <c r="F23" s="39" t="s">
        <v>63</v>
      </c>
      <c r="G23" s="43"/>
      <c r="H23" s="43" t="s">
        <v>132</v>
      </c>
      <c r="I23" s="43" t="s">
        <v>133</v>
      </c>
      <c r="J23" s="43" t="s">
        <v>115</v>
      </c>
      <c r="K23" s="43" t="s">
        <v>115</v>
      </c>
      <c r="L23" s="43" t="s">
        <v>134</v>
      </c>
      <c r="M23" s="43" t="s">
        <v>127</v>
      </c>
      <c r="N23" s="43"/>
      <c r="O23" s="43"/>
      <c r="P23" s="100" t="s">
        <v>179</v>
      </c>
      <c r="Q23" s="43"/>
      <c r="R23" s="43" t="s">
        <v>69</v>
      </c>
      <c r="S23" s="71">
        <v>2.83</v>
      </c>
      <c r="T23" s="39" t="s">
        <v>70</v>
      </c>
      <c r="U23" s="39"/>
      <c r="V23" s="107">
        <v>33.200000000000003</v>
      </c>
      <c r="W23" s="107">
        <v>28.7</v>
      </c>
      <c r="X23" s="107">
        <v>24</v>
      </c>
      <c r="Y23" s="107">
        <v>18</v>
      </c>
      <c r="Z23" s="107">
        <v>14</v>
      </c>
      <c r="AA23" s="107">
        <v>15.5</v>
      </c>
      <c r="AB23" s="45">
        <v>8</v>
      </c>
      <c r="AC23" s="63">
        <v>1</v>
      </c>
      <c r="AD23" s="47">
        <f>IF(Y23="","",Y23*Z23*AA23/1000000)</f>
        <v>3.9060000000000002E-3</v>
      </c>
      <c r="AE23" s="62">
        <v>63</v>
      </c>
      <c r="AF23" s="48">
        <f t="shared" si="14"/>
        <v>16129.032258064515</v>
      </c>
      <c r="AG23" s="43">
        <v>3000</v>
      </c>
      <c r="AH23" s="57">
        <f t="shared" si="15"/>
        <v>0.186</v>
      </c>
      <c r="AI23" s="67" t="s">
        <v>154</v>
      </c>
      <c r="AJ23" s="64">
        <f>3.4%+15%</f>
        <v>0.184</v>
      </c>
      <c r="AK23" s="57">
        <f>IF(ISERROR(S23*AJ23),"",S23*AJ23)</f>
        <v>0.52071999999999996</v>
      </c>
      <c r="AL23" s="57">
        <f>IF(ISERROR(S23+AH23+AK23),"",S23+AH23+AK23)</f>
        <v>3.5367199999999999</v>
      </c>
      <c r="AM23" s="64">
        <v>0.01</v>
      </c>
      <c r="AN23" s="57">
        <f t="shared" si="16"/>
        <v>5.2499999999999998E-2</v>
      </c>
      <c r="AO23" s="64">
        <v>0.05</v>
      </c>
      <c r="AP23" s="57">
        <f t="shared" si="17"/>
        <v>0.26250000000000001</v>
      </c>
      <c r="AQ23" s="57"/>
      <c r="AR23" s="64">
        <v>0</v>
      </c>
      <c r="AS23" s="57">
        <f t="shared" si="18"/>
        <v>0</v>
      </c>
      <c r="AT23" s="57">
        <f t="shared" si="19"/>
        <v>0.315</v>
      </c>
      <c r="AU23" s="57">
        <f t="shared" si="20"/>
        <v>3.8517199999999998</v>
      </c>
      <c r="AV23" s="65">
        <f t="shared" si="21"/>
        <v>0.26633904761904764</v>
      </c>
      <c r="AW23" s="71">
        <v>5.25</v>
      </c>
      <c r="AX23" s="71"/>
      <c r="AY23" s="87"/>
      <c r="AZ23" s="71">
        <v>5.25</v>
      </c>
      <c r="BA23" s="57"/>
      <c r="BB23" s="66" t="str">
        <f t="shared" si="22"/>
        <v/>
      </c>
      <c r="BC23" s="57"/>
      <c r="BD23" s="93">
        <v>0</v>
      </c>
      <c r="BE23" s="50">
        <f t="shared" si="23"/>
        <v>0</v>
      </c>
      <c r="BF23" s="57">
        <f t="shared" si="24"/>
        <v>0</v>
      </c>
      <c r="BG23" s="57"/>
      <c r="BH23" s="45"/>
      <c r="BI23" s="43"/>
      <c r="BJ23" s="39"/>
      <c r="BK23" s="39" t="s">
        <v>73</v>
      </c>
      <c r="BL23" s="39" t="s">
        <v>1</v>
      </c>
      <c r="BM23" s="39" t="s">
        <v>129</v>
      </c>
      <c r="BP23" s="36" t="e">
        <f>MROUND(#REF!*0.98,0.05)</f>
        <v>#REF!</v>
      </c>
    </row>
    <row r="24" spans="1:69" s="36" customFormat="1" ht="20.100000000000001" customHeight="1" x14ac:dyDescent="0.2">
      <c r="A24" s="60">
        <v>44</v>
      </c>
      <c r="B24" s="102"/>
      <c r="C24" s="43"/>
      <c r="D24" s="97" t="s">
        <v>150</v>
      </c>
      <c r="E24" s="39" t="s">
        <v>149</v>
      </c>
      <c r="F24" s="39" t="s">
        <v>63</v>
      </c>
      <c r="G24" s="43"/>
      <c r="H24" s="43" t="s">
        <v>135</v>
      </c>
      <c r="I24" s="43" t="s">
        <v>136</v>
      </c>
      <c r="J24" s="43" t="s">
        <v>115</v>
      </c>
      <c r="K24" s="43" t="s">
        <v>115</v>
      </c>
      <c r="L24" s="43" t="s">
        <v>137</v>
      </c>
      <c r="M24" s="43" t="s">
        <v>127</v>
      </c>
      <c r="N24" s="43"/>
      <c r="O24" s="43"/>
      <c r="P24" s="100" t="s">
        <v>180</v>
      </c>
      <c r="Q24" s="43"/>
      <c r="R24" s="43" t="s">
        <v>69</v>
      </c>
      <c r="S24" s="71">
        <v>2.7</v>
      </c>
      <c r="T24" s="39" t="s">
        <v>70</v>
      </c>
      <c r="U24" s="39"/>
      <c r="V24" s="107">
        <v>33.200000000000003</v>
      </c>
      <c r="W24" s="107">
        <v>28.7</v>
      </c>
      <c r="X24" s="107">
        <v>24</v>
      </c>
      <c r="Y24" s="107">
        <v>21.3</v>
      </c>
      <c r="Z24" s="107">
        <v>10</v>
      </c>
      <c r="AA24" s="107">
        <v>11.2</v>
      </c>
      <c r="AB24" s="45">
        <v>8</v>
      </c>
      <c r="AC24" s="63">
        <v>1</v>
      </c>
      <c r="AD24" s="47">
        <f>IF(Y24="","",Y24*Z24*AA24/1000000)</f>
        <v>2.3855999999999999E-3</v>
      </c>
      <c r="AE24" s="62">
        <v>63</v>
      </c>
      <c r="AF24" s="48">
        <f t="shared" si="14"/>
        <v>26408.450704225354</v>
      </c>
      <c r="AG24" s="43">
        <v>3000</v>
      </c>
      <c r="AH24" s="57">
        <f t="shared" si="15"/>
        <v>0.11359999999999999</v>
      </c>
      <c r="AI24" s="67" t="s">
        <v>154</v>
      </c>
      <c r="AJ24" s="64">
        <f>3.4%+15%</f>
        <v>0.184</v>
      </c>
      <c r="AK24" s="57">
        <f>IF(ISERROR(S24*AJ24),"",S24*AJ24)</f>
        <v>0.49680000000000002</v>
      </c>
      <c r="AL24" s="57">
        <f>IF(ISERROR(S24+AH24+AK24),"",S24+AH24+AK24)</f>
        <v>3.3104</v>
      </c>
      <c r="AM24" s="64">
        <v>0.01</v>
      </c>
      <c r="AN24" s="57">
        <f t="shared" si="16"/>
        <v>5.0999999999999997E-2</v>
      </c>
      <c r="AO24" s="64">
        <v>0.05</v>
      </c>
      <c r="AP24" s="57">
        <f t="shared" si="17"/>
        <v>0.255</v>
      </c>
      <c r="AQ24" s="57"/>
      <c r="AR24" s="64">
        <v>0</v>
      </c>
      <c r="AS24" s="57">
        <f t="shared" si="18"/>
        <v>0</v>
      </c>
      <c r="AT24" s="57">
        <f t="shared" si="19"/>
        <v>0.30599999999999999</v>
      </c>
      <c r="AU24" s="57">
        <f t="shared" si="20"/>
        <v>3.6164000000000001</v>
      </c>
      <c r="AV24" s="65">
        <f t="shared" si="21"/>
        <v>0.29090196078431368</v>
      </c>
      <c r="AW24" s="71">
        <v>5.0999999999999996</v>
      </c>
      <c r="AX24" s="71"/>
      <c r="AY24" s="86"/>
      <c r="AZ24" s="71">
        <v>5.0999999999999996</v>
      </c>
      <c r="BA24" s="57"/>
      <c r="BB24" s="66" t="str">
        <f t="shared" si="22"/>
        <v/>
      </c>
      <c r="BC24" s="57"/>
      <c r="BD24" s="92">
        <v>400</v>
      </c>
      <c r="BE24" s="50">
        <f t="shared" si="23"/>
        <v>1446.56</v>
      </c>
      <c r="BF24" s="57">
        <f t="shared" si="24"/>
        <v>2039.9999999999998</v>
      </c>
      <c r="BG24" s="57"/>
      <c r="BH24" s="45"/>
      <c r="BI24" s="43"/>
      <c r="BJ24" s="39"/>
      <c r="BK24" s="39" t="s">
        <v>73</v>
      </c>
      <c r="BL24" s="39" t="s">
        <v>1</v>
      </c>
      <c r="BM24" s="39" t="s">
        <v>129</v>
      </c>
      <c r="BP24" s="36" t="e">
        <f>MROUND(#REF!*0.98,0.05)</f>
        <v>#REF!</v>
      </c>
    </row>
    <row r="25" spans="1:69" s="36" customFormat="1" ht="20.100000000000001" customHeight="1" x14ac:dyDescent="0.2">
      <c r="A25" s="60">
        <v>45</v>
      </c>
      <c r="B25" s="103"/>
      <c r="C25" s="43"/>
      <c r="D25" s="97" t="s">
        <v>150</v>
      </c>
      <c r="E25" s="39" t="s">
        <v>149</v>
      </c>
      <c r="F25" s="39" t="s">
        <v>63</v>
      </c>
      <c r="G25" s="43"/>
      <c r="H25" s="43" t="s">
        <v>125</v>
      </c>
      <c r="I25" s="43" t="s">
        <v>86</v>
      </c>
      <c r="J25" s="43" t="s">
        <v>115</v>
      </c>
      <c r="K25" s="43" t="s">
        <v>115</v>
      </c>
      <c r="L25" s="43" t="s">
        <v>138</v>
      </c>
      <c r="M25" s="43" t="s">
        <v>127</v>
      </c>
      <c r="N25" s="43"/>
      <c r="O25" s="43"/>
      <c r="P25" s="100" t="s">
        <v>181</v>
      </c>
      <c r="Q25" s="43"/>
      <c r="R25" s="43" t="s">
        <v>69</v>
      </c>
      <c r="S25" s="71">
        <v>3.4</v>
      </c>
      <c r="T25" s="39" t="s">
        <v>70</v>
      </c>
      <c r="U25" s="39"/>
      <c r="V25" s="107">
        <v>33.200000000000003</v>
      </c>
      <c r="W25" s="107">
        <v>28.7</v>
      </c>
      <c r="X25" s="107">
        <v>24</v>
      </c>
      <c r="Y25" s="107">
        <v>24</v>
      </c>
      <c r="Z25" s="107">
        <v>24</v>
      </c>
      <c r="AA25" s="107">
        <v>4.8</v>
      </c>
      <c r="AB25" s="45">
        <v>8</v>
      </c>
      <c r="AC25" s="63">
        <v>1</v>
      </c>
      <c r="AD25" s="47">
        <f>IF(Y25="","",Y25*Z25*AA25/1000000)</f>
        <v>2.7647999999999995E-3</v>
      </c>
      <c r="AE25" s="62">
        <v>63</v>
      </c>
      <c r="AF25" s="48">
        <f t="shared" si="14"/>
        <v>22786.458333333336</v>
      </c>
      <c r="AG25" s="43">
        <v>3000</v>
      </c>
      <c r="AH25" s="57">
        <f t="shared" si="15"/>
        <v>0.13165714285714283</v>
      </c>
      <c r="AI25" s="67" t="s">
        <v>154</v>
      </c>
      <c r="AJ25" s="64">
        <f>3.4%+15%</f>
        <v>0.184</v>
      </c>
      <c r="AK25" s="57">
        <f>IF(ISERROR(S25*AJ25),"",S25*AJ25)</f>
        <v>0.62559999999999993</v>
      </c>
      <c r="AL25" s="57">
        <f>IF(ISERROR(S25+AH25+AK25),"",S25+AH25+AK25)</f>
        <v>4.1572571428571425</v>
      </c>
      <c r="AM25" s="64">
        <v>0.01</v>
      </c>
      <c r="AN25" s="57">
        <f t="shared" si="16"/>
        <v>6.25E-2</v>
      </c>
      <c r="AO25" s="64">
        <v>0.05</v>
      </c>
      <c r="AP25" s="57">
        <f t="shared" si="17"/>
        <v>0.3125</v>
      </c>
      <c r="AQ25" s="57"/>
      <c r="AR25" s="64">
        <v>0</v>
      </c>
      <c r="AS25" s="57">
        <f t="shared" si="18"/>
        <v>0</v>
      </c>
      <c r="AT25" s="57">
        <f t="shared" si="19"/>
        <v>0.375</v>
      </c>
      <c r="AU25" s="57">
        <f t="shared" si="20"/>
        <v>4.5322571428571425</v>
      </c>
      <c r="AV25" s="65">
        <f t="shared" si="21"/>
        <v>0.27483885714285722</v>
      </c>
      <c r="AW25" s="71">
        <v>6.25</v>
      </c>
      <c r="AX25" s="74"/>
      <c r="AY25" s="86"/>
      <c r="AZ25" s="71">
        <v>6.25</v>
      </c>
      <c r="BA25" s="57"/>
      <c r="BB25" s="66" t="str">
        <f t="shared" si="22"/>
        <v/>
      </c>
      <c r="BC25" s="57"/>
      <c r="BD25" s="92">
        <v>400</v>
      </c>
      <c r="BE25" s="50">
        <f t="shared" si="23"/>
        <v>1812.9028571428571</v>
      </c>
      <c r="BF25" s="57">
        <f t="shared" si="24"/>
        <v>2500</v>
      </c>
      <c r="BG25" s="57"/>
      <c r="BH25" s="45"/>
      <c r="BI25" s="43"/>
      <c r="BJ25" s="39"/>
      <c r="BK25" s="39" t="s">
        <v>73</v>
      </c>
      <c r="BL25" s="39" t="s">
        <v>1</v>
      </c>
      <c r="BM25" s="39" t="s">
        <v>129</v>
      </c>
      <c r="BP25" s="36" t="e">
        <f>MROUND(#REF!*0.98,0.05)</f>
        <v>#REF!</v>
      </c>
    </row>
    <row r="26" spans="1:69" s="36" customFormat="1" ht="20.100000000000001" customHeight="1" x14ac:dyDescent="0.25">
      <c r="A26" s="39">
        <v>52</v>
      </c>
      <c r="B26" s="104"/>
      <c r="C26" s="39"/>
      <c r="D26" s="97" t="s">
        <v>150</v>
      </c>
      <c r="E26" s="39" t="s">
        <v>149</v>
      </c>
      <c r="F26" s="39" t="s">
        <v>63</v>
      </c>
      <c r="G26" s="39"/>
      <c r="H26" s="39" t="s">
        <v>140</v>
      </c>
      <c r="I26" s="39" t="s">
        <v>114</v>
      </c>
      <c r="J26" s="39" t="s">
        <v>115</v>
      </c>
      <c r="K26" s="39" t="s">
        <v>115</v>
      </c>
      <c r="L26" s="39" t="s">
        <v>141</v>
      </c>
      <c r="M26" s="39" t="s">
        <v>116</v>
      </c>
      <c r="N26" s="39"/>
      <c r="O26" s="39"/>
      <c r="P26" s="100" t="s">
        <v>182</v>
      </c>
      <c r="Q26" s="39"/>
      <c r="R26" s="39" t="s">
        <v>69</v>
      </c>
      <c r="S26" s="70">
        <v>1.83</v>
      </c>
      <c r="T26" s="39" t="s">
        <v>70</v>
      </c>
      <c r="U26" s="39" t="s">
        <v>139</v>
      </c>
      <c r="V26" s="51">
        <v>33.5</v>
      </c>
      <c r="W26" s="51">
        <v>30</v>
      </c>
      <c r="X26" s="51">
        <v>22.5</v>
      </c>
      <c r="Y26" s="51">
        <v>18.5</v>
      </c>
      <c r="Z26" s="51">
        <v>9.5</v>
      </c>
      <c r="AA26" s="51">
        <v>20.5</v>
      </c>
      <c r="AB26" s="45">
        <v>8</v>
      </c>
      <c r="AC26" s="39">
        <v>2</v>
      </c>
      <c r="AD26" s="47">
        <f>IF(Y26="","",Y26*Z26*AA26/1000000)</f>
        <v>3.6028750000000002E-3</v>
      </c>
      <c r="AE26" s="39">
        <v>63</v>
      </c>
      <c r="AF26" s="39">
        <f t="shared" si="14"/>
        <v>34972.070915588243</v>
      </c>
      <c r="AG26" s="39">
        <v>3000</v>
      </c>
      <c r="AH26" s="39">
        <f t="shared" si="15"/>
        <v>8.5782738095238106E-2</v>
      </c>
      <c r="AI26" s="67" t="s">
        <v>72</v>
      </c>
      <c r="AJ26" s="64">
        <f>1.8%+15%</f>
        <v>0.16799999999999998</v>
      </c>
      <c r="AK26" s="39">
        <f>IF(ISERROR(S26*AJ26),"",S26*AJ26)</f>
        <v>0.30743999999999999</v>
      </c>
      <c r="AL26" s="39">
        <f>IF(ISERROR(S26+AH26+AK26),"",S26+AH26+AK26)</f>
        <v>2.2232227380952381</v>
      </c>
      <c r="AM26" s="39">
        <v>0.01</v>
      </c>
      <c r="AN26" s="39">
        <f t="shared" si="16"/>
        <v>3.6499999999999998E-2</v>
      </c>
      <c r="AO26" s="68">
        <v>0.05</v>
      </c>
      <c r="AP26" s="39">
        <f t="shared" si="17"/>
        <v>0.1825</v>
      </c>
      <c r="AQ26" s="39"/>
      <c r="AR26" s="39">
        <v>0</v>
      </c>
      <c r="AS26" s="39">
        <f t="shared" si="18"/>
        <v>0</v>
      </c>
      <c r="AT26" s="39">
        <f t="shared" si="19"/>
        <v>0.219</v>
      </c>
      <c r="AU26" s="39">
        <f t="shared" si="20"/>
        <v>2.4422227380952379</v>
      </c>
      <c r="AV26" s="54">
        <f t="shared" si="21"/>
        <v>0.33089787997390741</v>
      </c>
      <c r="AW26" s="70">
        <v>3.65</v>
      </c>
      <c r="AX26" s="70"/>
      <c r="AY26" s="85"/>
      <c r="AZ26" s="70">
        <v>3.65</v>
      </c>
      <c r="BA26" s="39"/>
      <c r="BB26" s="39" t="str">
        <f t="shared" si="22"/>
        <v/>
      </c>
      <c r="BC26" s="39"/>
      <c r="BD26" s="91">
        <v>800</v>
      </c>
      <c r="BE26" s="75">
        <f t="shared" ref="BE26:BE31" si="25">IF(ISERROR(AU26*BD26),"",AU26*BD26)</f>
        <v>1953.7781904761903</v>
      </c>
      <c r="BF26" s="75">
        <f t="shared" ref="BF26:BF31" si="26">IF(ISERROR(AW26*BD26),"",AW26*BD26)</f>
        <v>2920</v>
      </c>
      <c r="BG26" s="39"/>
      <c r="BH26" s="45">
        <f>V26*W26*X26/1000000/AC26*BD26</f>
        <v>9.0449999999999999</v>
      </c>
      <c r="BI26" s="39"/>
      <c r="BJ26" s="39"/>
      <c r="BK26" s="39" t="s">
        <v>73</v>
      </c>
      <c r="BL26" s="39" t="s">
        <v>1</v>
      </c>
      <c r="BM26" s="39" t="s">
        <v>117</v>
      </c>
      <c r="BN26" s="37" t="s">
        <v>114</v>
      </c>
      <c r="BO26" s="36">
        <v>3.65</v>
      </c>
      <c r="BP26" s="37" t="s">
        <v>153</v>
      </c>
      <c r="BQ26"/>
    </row>
    <row r="27" spans="1:69" s="36" customFormat="1" ht="20.100000000000001" customHeight="1" x14ac:dyDescent="0.2">
      <c r="A27" s="39">
        <v>53</v>
      </c>
      <c r="B27" s="105"/>
      <c r="C27" s="39"/>
      <c r="D27" s="97" t="s">
        <v>150</v>
      </c>
      <c r="E27" s="39" t="s">
        <v>149</v>
      </c>
      <c r="F27" s="39" t="s">
        <v>63</v>
      </c>
      <c r="G27" s="39"/>
      <c r="H27" s="39" t="s">
        <v>118</v>
      </c>
      <c r="I27" s="39" t="s">
        <v>119</v>
      </c>
      <c r="J27" s="39" t="s">
        <v>115</v>
      </c>
      <c r="K27" s="39" t="s">
        <v>115</v>
      </c>
      <c r="L27" s="39" t="s">
        <v>142</v>
      </c>
      <c r="M27" s="39" t="s">
        <v>116</v>
      </c>
      <c r="N27" s="39"/>
      <c r="O27" s="39"/>
      <c r="P27" s="100" t="s">
        <v>183</v>
      </c>
      <c r="Q27" s="39"/>
      <c r="R27" s="39" t="s">
        <v>69</v>
      </c>
      <c r="S27" s="70">
        <v>1.56</v>
      </c>
      <c r="T27" s="39" t="s">
        <v>70</v>
      </c>
      <c r="U27" s="39"/>
      <c r="V27" s="51">
        <v>33.5</v>
      </c>
      <c r="W27" s="51">
        <v>30</v>
      </c>
      <c r="X27" s="51">
        <v>22.5</v>
      </c>
      <c r="Y27" s="51">
        <v>12.5</v>
      </c>
      <c r="Z27" s="51">
        <v>8.5</v>
      </c>
      <c r="AA27" s="51">
        <v>12.5</v>
      </c>
      <c r="AB27" s="45">
        <v>8</v>
      </c>
      <c r="AC27" s="39">
        <v>1</v>
      </c>
      <c r="AD27" s="47">
        <f>IF(Y27="","",Y27*Z27*AA27/1000000)</f>
        <v>1.3281250000000001E-3</v>
      </c>
      <c r="AE27" s="39">
        <v>63</v>
      </c>
      <c r="AF27" s="39">
        <f t="shared" si="14"/>
        <v>47435.294117647056</v>
      </c>
      <c r="AG27" s="39">
        <v>3000</v>
      </c>
      <c r="AH27" s="39">
        <f t="shared" si="15"/>
        <v>6.3244047619047616E-2</v>
      </c>
      <c r="AI27" s="67" t="s">
        <v>154</v>
      </c>
      <c r="AJ27" s="64">
        <f>3.4%+15%</f>
        <v>0.184</v>
      </c>
      <c r="AK27" s="39">
        <f>IF(ISERROR(S27*AJ27),"",S27*AJ27)</f>
        <v>0.28704000000000002</v>
      </c>
      <c r="AL27" s="39">
        <f>IF(ISERROR(S27+AH27+AK27),"",S27+AH27+AK27)</f>
        <v>1.9102840476190477</v>
      </c>
      <c r="AM27" s="39">
        <v>0.01</v>
      </c>
      <c r="AN27" s="39">
        <f t="shared" si="16"/>
        <v>2.8999999999999998E-2</v>
      </c>
      <c r="AO27" s="68">
        <v>0.05</v>
      </c>
      <c r="AP27" s="39">
        <f t="shared" si="17"/>
        <v>0.14499999999999999</v>
      </c>
      <c r="AQ27" s="39"/>
      <c r="AR27" s="39">
        <v>0</v>
      </c>
      <c r="AS27" s="39">
        <f t="shared" si="18"/>
        <v>0</v>
      </c>
      <c r="AT27" s="39">
        <f t="shared" si="19"/>
        <v>0.17399999999999999</v>
      </c>
      <c r="AU27" s="39">
        <f t="shared" si="20"/>
        <v>2.0842840476190476</v>
      </c>
      <c r="AV27" s="54">
        <f t="shared" si="21"/>
        <v>0.28128136288998357</v>
      </c>
      <c r="AW27" s="70">
        <v>2.9</v>
      </c>
      <c r="AX27" s="70"/>
      <c r="AY27" s="85"/>
      <c r="AZ27" s="70">
        <v>2.9</v>
      </c>
      <c r="BA27" s="39"/>
      <c r="BB27" s="39" t="str">
        <f t="shared" si="22"/>
        <v/>
      </c>
      <c r="BC27" s="39"/>
      <c r="BD27" s="91">
        <v>400</v>
      </c>
      <c r="BE27" s="75">
        <f t="shared" si="25"/>
        <v>833.71361904761909</v>
      </c>
      <c r="BF27" s="75">
        <f t="shared" si="26"/>
        <v>1160</v>
      </c>
      <c r="BG27" s="39"/>
      <c r="BH27" s="45"/>
      <c r="BI27" s="39"/>
      <c r="BJ27" s="39"/>
      <c r="BK27" s="39" t="s">
        <v>73</v>
      </c>
      <c r="BL27" s="39" t="s">
        <v>1</v>
      </c>
      <c r="BM27" s="69" t="s">
        <v>117</v>
      </c>
      <c r="BN27" s="37" t="s">
        <v>119</v>
      </c>
      <c r="BO27" s="36">
        <v>2.9</v>
      </c>
    </row>
    <row r="28" spans="1:69" s="36" customFormat="1" ht="20.100000000000001" customHeight="1" x14ac:dyDescent="0.2">
      <c r="A28" s="39">
        <v>54</v>
      </c>
      <c r="B28" s="105"/>
      <c r="C28" s="39"/>
      <c r="D28" s="97" t="s">
        <v>150</v>
      </c>
      <c r="E28" s="39" t="s">
        <v>149</v>
      </c>
      <c r="F28" s="39" t="s">
        <v>63</v>
      </c>
      <c r="G28" s="39"/>
      <c r="H28" s="39" t="s">
        <v>120</v>
      </c>
      <c r="I28" s="39" t="s">
        <v>121</v>
      </c>
      <c r="J28" s="39" t="s">
        <v>115</v>
      </c>
      <c r="K28" s="39" t="s">
        <v>115</v>
      </c>
      <c r="L28" s="39" t="s">
        <v>143</v>
      </c>
      <c r="M28" s="39" t="s">
        <v>116</v>
      </c>
      <c r="N28" s="39"/>
      <c r="O28" s="39"/>
      <c r="P28" s="100" t="s">
        <v>184</v>
      </c>
      <c r="Q28" s="39"/>
      <c r="R28" s="39" t="s">
        <v>69</v>
      </c>
      <c r="S28" s="70">
        <v>1.44</v>
      </c>
      <c r="T28" s="39" t="s">
        <v>70</v>
      </c>
      <c r="U28" s="39"/>
      <c r="V28" s="51">
        <v>33.5</v>
      </c>
      <c r="W28" s="51">
        <v>30</v>
      </c>
      <c r="X28" s="51">
        <v>22.5</v>
      </c>
      <c r="Y28" s="51">
        <v>9.5</v>
      </c>
      <c r="Z28" s="51">
        <v>9.5</v>
      </c>
      <c r="AA28" s="51">
        <v>12.5</v>
      </c>
      <c r="AB28" s="45">
        <v>8</v>
      </c>
      <c r="AC28" s="39">
        <v>1</v>
      </c>
      <c r="AD28" s="47">
        <f>IF(Y28="","",Y28*Z28*AA28/1000000)</f>
        <v>1.128125E-3</v>
      </c>
      <c r="AE28" s="39">
        <v>63</v>
      </c>
      <c r="AF28" s="39">
        <f t="shared" si="14"/>
        <v>55844.875346260385</v>
      </c>
      <c r="AG28" s="39">
        <v>3000</v>
      </c>
      <c r="AH28" s="39">
        <f t="shared" si="15"/>
        <v>5.3720238095238099E-2</v>
      </c>
      <c r="AI28" s="67" t="s">
        <v>154</v>
      </c>
      <c r="AJ28" s="64">
        <f>3.4%+15%</f>
        <v>0.184</v>
      </c>
      <c r="AK28" s="39">
        <f>IF(ISERROR(S28*AJ28),"",S28*AJ28)</f>
        <v>0.26495999999999997</v>
      </c>
      <c r="AL28" s="39">
        <f>IF(ISERROR(S28+AH28+AK28),"",S28+AH28+AK28)</f>
        <v>1.7586802380952382</v>
      </c>
      <c r="AM28" s="39">
        <v>0.01</v>
      </c>
      <c r="AN28" s="39">
        <f t="shared" si="16"/>
        <v>2.8999999999999998E-2</v>
      </c>
      <c r="AO28" s="68">
        <v>0.05</v>
      </c>
      <c r="AP28" s="39">
        <f t="shared" si="17"/>
        <v>0.14499999999999999</v>
      </c>
      <c r="AQ28" s="39"/>
      <c r="AR28" s="39">
        <v>0</v>
      </c>
      <c r="AS28" s="39">
        <f t="shared" si="18"/>
        <v>0</v>
      </c>
      <c r="AT28" s="39">
        <f t="shared" si="19"/>
        <v>0.17399999999999999</v>
      </c>
      <c r="AU28" s="39">
        <f t="shared" si="20"/>
        <v>1.9326802380952381</v>
      </c>
      <c r="AV28" s="54">
        <f t="shared" si="21"/>
        <v>0.3335585385878489</v>
      </c>
      <c r="AW28" s="70">
        <v>2.9</v>
      </c>
      <c r="AX28" s="70"/>
      <c r="AY28" s="85"/>
      <c r="AZ28" s="70">
        <v>2.9</v>
      </c>
      <c r="BA28" s="39"/>
      <c r="BB28" s="39" t="str">
        <f t="shared" si="22"/>
        <v/>
      </c>
      <c r="BC28" s="39"/>
      <c r="BD28" s="91">
        <v>400</v>
      </c>
      <c r="BE28" s="75">
        <f t="shared" si="25"/>
        <v>773.07209523809524</v>
      </c>
      <c r="BF28" s="75">
        <f t="shared" si="26"/>
        <v>1160</v>
      </c>
      <c r="BG28" s="39"/>
      <c r="BH28" s="45"/>
      <c r="BI28" s="39"/>
      <c r="BJ28" s="39"/>
      <c r="BK28" s="39" t="s">
        <v>73</v>
      </c>
      <c r="BL28" s="39" t="s">
        <v>1</v>
      </c>
      <c r="BM28" s="39" t="s">
        <v>117</v>
      </c>
      <c r="BN28" s="37" t="s">
        <v>151</v>
      </c>
      <c r="BO28" s="36">
        <v>2.9</v>
      </c>
    </row>
    <row r="29" spans="1:69" s="36" customFormat="1" ht="20.100000000000001" customHeight="1" x14ac:dyDescent="0.2">
      <c r="A29" s="39">
        <v>55</v>
      </c>
      <c r="B29" s="105"/>
      <c r="C29" s="39"/>
      <c r="D29" s="97" t="s">
        <v>150</v>
      </c>
      <c r="E29" s="39" t="s">
        <v>149</v>
      </c>
      <c r="F29" s="39" t="s">
        <v>63</v>
      </c>
      <c r="G29" s="39"/>
      <c r="H29" s="39" t="s">
        <v>122</v>
      </c>
      <c r="I29" s="39" t="s">
        <v>123</v>
      </c>
      <c r="J29" s="39" t="s">
        <v>115</v>
      </c>
      <c r="K29" s="39" t="s">
        <v>115</v>
      </c>
      <c r="L29" s="39" t="s">
        <v>124</v>
      </c>
      <c r="M29" s="39" t="s">
        <v>116</v>
      </c>
      <c r="N29" s="39"/>
      <c r="O29" s="39"/>
      <c r="P29" s="100" t="s">
        <v>185</v>
      </c>
      <c r="Q29" s="39"/>
      <c r="R29" s="39" t="s">
        <v>69</v>
      </c>
      <c r="S29" s="70">
        <v>1.44</v>
      </c>
      <c r="T29" s="39" t="s">
        <v>70</v>
      </c>
      <c r="U29" s="39"/>
      <c r="V29" s="51">
        <v>33.5</v>
      </c>
      <c r="W29" s="51">
        <v>30</v>
      </c>
      <c r="X29" s="51">
        <v>22.5</v>
      </c>
      <c r="Y29" s="51">
        <v>16.5</v>
      </c>
      <c r="Z29" s="51">
        <v>11.5</v>
      </c>
      <c r="AA29" s="51">
        <v>4</v>
      </c>
      <c r="AB29" s="45">
        <v>8</v>
      </c>
      <c r="AC29" s="39">
        <v>1</v>
      </c>
      <c r="AD29" s="47">
        <f>IF(Y29="","",Y29*Z29*AA29/1000000)</f>
        <v>7.5900000000000002E-4</v>
      </c>
      <c r="AE29" s="39">
        <v>63</v>
      </c>
      <c r="AF29" s="39">
        <f t="shared" si="14"/>
        <v>83003.952569169953</v>
      </c>
      <c r="AG29" s="39">
        <v>3000</v>
      </c>
      <c r="AH29" s="39">
        <f t="shared" si="15"/>
        <v>3.6142857142857143E-2</v>
      </c>
      <c r="AI29" s="67" t="s">
        <v>154</v>
      </c>
      <c r="AJ29" s="64">
        <f>3.4%+15%</f>
        <v>0.184</v>
      </c>
      <c r="AK29" s="39">
        <f>IF(ISERROR(S29*AJ29),"",S29*AJ29)</f>
        <v>0.26495999999999997</v>
      </c>
      <c r="AL29" s="39">
        <f>IF(ISERROR(S29+AH29+AK29),"",S29+AH29+AK29)</f>
        <v>1.7411028571428568</v>
      </c>
      <c r="AM29" s="39">
        <v>0.01</v>
      </c>
      <c r="AN29" s="39">
        <f t="shared" si="16"/>
        <v>2.8999999999999998E-2</v>
      </c>
      <c r="AO29" s="68">
        <v>0.05</v>
      </c>
      <c r="AP29" s="39">
        <f t="shared" si="17"/>
        <v>0.14499999999999999</v>
      </c>
      <c r="AQ29" s="39"/>
      <c r="AR29" s="39">
        <v>0</v>
      </c>
      <c r="AS29" s="39">
        <f t="shared" si="18"/>
        <v>0</v>
      </c>
      <c r="AT29" s="39">
        <f t="shared" si="19"/>
        <v>0.17399999999999999</v>
      </c>
      <c r="AU29" s="39">
        <f t="shared" si="20"/>
        <v>1.9151028571428568</v>
      </c>
      <c r="AV29" s="54">
        <f t="shared" si="21"/>
        <v>0.33961970443349765</v>
      </c>
      <c r="AW29" s="70">
        <v>2.9</v>
      </c>
      <c r="AX29" s="70"/>
      <c r="AY29" s="85"/>
      <c r="AZ29" s="70">
        <v>2.9</v>
      </c>
      <c r="BA29" s="39"/>
      <c r="BB29" s="39" t="str">
        <f t="shared" si="22"/>
        <v/>
      </c>
      <c r="BC29" s="39"/>
      <c r="BD29" s="91">
        <v>400</v>
      </c>
      <c r="BE29" s="75">
        <f t="shared" si="25"/>
        <v>766.04114285714275</v>
      </c>
      <c r="BF29" s="75">
        <f t="shared" si="26"/>
        <v>1160</v>
      </c>
      <c r="BG29" s="39"/>
      <c r="BH29" s="45"/>
      <c r="BI29" s="39"/>
      <c r="BJ29" s="39"/>
      <c r="BK29" s="39" t="s">
        <v>73</v>
      </c>
      <c r="BL29" s="39" t="s">
        <v>1</v>
      </c>
      <c r="BM29" s="39" t="s">
        <v>117</v>
      </c>
      <c r="BN29" s="37" t="s">
        <v>123</v>
      </c>
      <c r="BO29" s="36">
        <v>2.9</v>
      </c>
    </row>
    <row r="30" spans="1:69" s="36" customFormat="1" ht="20.100000000000001" customHeight="1" x14ac:dyDescent="0.2">
      <c r="A30" s="39">
        <v>56</v>
      </c>
      <c r="B30" s="105"/>
      <c r="C30" s="39"/>
      <c r="D30" s="97" t="s">
        <v>150</v>
      </c>
      <c r="E30" s="39" t="s">
        <v>149</v>
      </c>
      <c r="F30" s="39" t="s">
        <v>63</v>
      </c>
      <c r="G30" s="39"/>
      <c r="H30" s="39" t="s">
        <v>144</v>
      </c>
      <c r="I30" s="39" t="s">
        <v>89</v>
      </c>
      <c r="J30" s="39" t="s">
        <v>115</v>
      </c>
      <c r="K30" s="39" t="s">
        <v>115</v>
      </c>
      <c r="L30" s="39" t="s">
        <v>145</v>
      </c>
      <c r="M30" s="39" t="s">
        <v>116</v>
      </c>
      <c r="N30" s="39"/>
      <c r="O30" s="39"/>
      <c r="P30" s="100" t="s">
        <v>186</v>
      </c>
      <c r="Q30" s="39"/>
      <c r="R30" s="39" t="s">
        <v>69</v>
      </c>
      <c r="S30" s="70">
        <v>2.16</v>
      </c>
      <c r="T30" s="39" t="s">
        <v>70</v>
      </c>
      <c r="U30" s="39"/>
      <c r="V30" s="51">
        <v>33.5</v>
      </c>
      <c r="W30" s="51">
        <v>30</v>
      </c>
      <c r="X30" s="51">
        <v>22.5</v>
      </c>
      <c r="Y30" s="51">
        <v>12</v>
      </c>
      <c r="Z30" s="51">
        <v>12</v>
      </c>
      <c r="AA30" s="51">
        <v>13.5</v>
      </c>
      <c r="AB30" s="45">
        <v>8</v>
      </c>
      <c r="AC30" s="39">
        <v>1</v>
      </c>
      <c r="AD30" s="47">
        <f>IF(Y30="","",Y30*Z30*AA30/1000000)</f>
        <v>1.944E-3</v>
      </c>
      <c r="AE30" s="39">
        <v>63</v>
      </c>
      <c r="AF30" s="39">
        <f t="shared" si="14"/>
        <v>32407.407407407409</v>
      </c>
      <c r="AG30" s="39">
        <v>3000</v>
      </c>
      <c r="AH30" s="39">
        <f t="shared" si="15"/>
        <v>9.2571428571428568E-2</v>
      </c>
      <c r="AI30" s="67" t="s">
        <v>154</v>
      </c>
      <c r="AJ30" s="64">
        <f>3.4%+15%</f>
        <v>0.184</v>
      </c>
      <c r="AK30" s="39">
        <f>IF(ISERROR(S30*AJ30),"",S30*AJ30)</f>
        <v>0.39744000000000002</v>
      </c>
      <c r="AL30" s="39">
        <f>IF(ISERROR(S30+AH30+AK30),"",S30+AH30+AK30)</f>
        <v>2.6500114285714287</v>
      </c>
      <c r="AM30" s="39">
        <v>0.01</v>
      </c>
      <c r="AN30" s="39">
        <f t="shared" si="16"/>
        <v>4.4999999999999998E-2</v>
      </c>
      <c r="AO30" s="68">
        <v>0.05</v>
      </c>
      <c r="AP30" s="39">
        <f t="shared" si="17"/>
        <v>0.22500000000000001</v>
      </c>
      <c r="AQ30" s="39"/>
      <c r="AR30" s="39">
        <v>0</v>
      </c>
      <c r="AS30" s="39">
        <f t="shared" si="18"/>
        <v>0</v>
      </c>
      <c r="AT30" s="39">
        <f t="shared" si="19"/>
        <v>0.27</v>
      </c>
      <c r="AU30" s="39">
        <f t="shared" si="20"/>
        <v>2.9200114285714287</v>
      </c>
      <c r="AV30" s="54">
        <f t="shared" si="21"/>
        <v>0.35110857142857138</v>
      </c>
      <c r="AW30" s="70">
        <v>4.5</v>
      </c>
      <c r="AX30" s="70"/>
      <c r="AY30" s="85"/>
      <c r="AZ30" s="70">
        <v>4.5</v>
      </c>
      <c r="BA30" s="39"/>
      <c r="BB30" s="39" t="str">
        <f t="shared" si="22"/>
        <v/>
      </c>
      <c r="BC30" s="39"/>
      <c r="BD30" s="91">
        <v>400</v>
      </c>
      <c r="BE30" s="75">
        <f t="shared" si="25"/>
        <v>1168.0045714285716</v>
      </c>
      <c r="BF30" s="75">
        <f t="shared" si="26"/>
        <v>1800</v>
      </c>
      <c r="BG30" s="39"/>
      <c r="BH30" s="45"/>
      <c r="BI30" s="39"/>
      <c r="BJ30" s="39"/>
      <c r="BK30" s="39" t="s">
        <v>73</v>
      </c>
      <c r="BL30" s="39" t="s">
        <v>1</v>
      </c>
      <c r="BM30" s="39" t="s">
        <v>117</v>
      </c>
      <c r="BN30" s="37" t="s">
        <v>152</v>
      </c>
      <c r="BO30" s="36">
        <v>4.5</v>
      </c>
    </row>
    <row r="31" spans="1:69" s="36" customFormat="1" ht="20.100000000000001" customHeight="1" x14ac:dyDescent="0.2">
      <c r="A31" s="39">
        <v>57</v>
      </c>
      <c r="B31" s="106"/>
      <c r="C31" s="39"/>
      <c r="D31" s="97" t="s">
        <v>150</v>
      </c>
      <c r="E31" s="39" t="s">
        <v>149</v>
      </c>
      <c r="F31" s="39" t="s">
        <v>63</v>
      </c>
      <c r="G31" s="39"/>
      <c r="H31" s="39" t="s">
        <v>125</v>
      </c>
      <c r="I31" s="39" t="s">
        <v>86</v>
      </c>
      <c r="J31" s="39" t="s">
        <v>115</v>
      </c>
      <c r="K31" s="39" t="s">
        <v>115</v>
      </c>
      <c r="L31" s="39" t="s">
        <v>112</v>
      </c>
      <c r="M31" s="39" t="s">
        <v>116</v>
      </c>
      <c r="N31" s="39"/>
      <c r="O31" s="39"/>
      <c r="P31" s="100" t="s">
        <v>187</v>
      </c>
      <c r="Q31" s="39"/>
      <c r="R31" s="39" t="s">
        <v>69</v>
      </c>
      <c r="S31" s="70">
        <v>2.68</v>
      </c>
      <c r="T31" s="39" t="s">
        <v>70</v>
      </c>
      <c r="U31" s="39"/>
      <c r="V31" s="51">
        <v>33.5</v>
      </c>
      <c r="W31" s="51">
        <v>30</v>
      </c>
      <c r="X31" s="51">
        <v>22.5</v>
      </c>
      <c r="Y31" s="51">
        <v>26</v>
      </c>
      <c r="Z31" s="51">
        <v>15.5</v>
      </c>
      <c r="AA31" s="51">
        <v>4</v>
      </c>
      <c r="AB31" s="45">
        <v>8</v>
      </c>
      <c r="AC31" s="39">
        <v>1</v>
      </c>
      <c r="AD31" s="47">
        <f>IF(Y31="","",Y31*Z31*AA31/1000000)</f>
        <v>1.6119999999999999E-3</v>
      </c>
      <c r="AE31" s="39">
        <v>63</v>
      </c>
      <c r="AF31" s="39">
        <f t="shared" si="14"/>
        <v>39081.885856079403</v>
      </c>
      <c r="AG31" s="39">
        <v>3000</v>
      </c>
      <c r="AH31" s="39">
        <f t="shared" si="15"/>
        <v>7.6761904761904767E-2</v>
      </c>
      <c r="AI31" s="67" t="s">
        <v>154</v>
      </c>
      <c r="AJ31" s="64">
        <f>3.4%+15%</f>
        <v>0.184</v>
      </c>
      <c r="AK31" s="39">
        <f>IF(ISERROR(S31*AJ31),"",S31*AJ31)</f>
        <v>0.49312</v>
      </c>
      <c r="AL31" s="39">
        <f>IF(ISERROR(S31+AH31+AK31),"",S31+AH31+AK31)</f>
        <v>3.2498819047619047</v>
      </c>
      <c r="AM31" s="39">
        <v>0.01</v>
      </c>
      <c r="AN31" s="39">
        <f t="shared" si="16"/>
        <v>4.8499999999999995E-2</v>
      </c>
      <c r="AO31" s="68">
        <v>0.05</v>
      </c>
      <c r="AP31" s="39">
        <f t="shared" si="17"/>
        <v>0.24249999999999999</v>
      </c>
      <c r="AQ31" s="39"/>
      <c r="AR31" s="39">
        <v>0</v>
      </c>
      <c r="AS31" s="39">
        <f t="shared" si="18"/>
        <v>0</v>
      </c>
      <c r="AT31" s="39">
        <f t="shared" si="19"/>
        <v>0.29099999999999998</v>
      </c>
      <c r="AU31" s="39">
        <f t="shared" si="20"/>
        <v>3.5408819047619047</v>
      </c>
      <c r="AV31" s="54">
        <f t="shared" si="21"/>
        <v>0.26992125675012268</v>
      </c>
      <c r="AW31" s="70">
        <v>4.8499999999999996</v>
      </c>
      <c r="AX31" s="73"/>
      <c r="AY31" s="85"/>
      <c r="AZ31" s="70">
        <v>4.8499999999999996</v>
      </c>
      <c r="BA31" s="39"/>
      <c r="BB31" s="39" t="str">
        <f t="shared" si="22"/>
        <v/>
      </c>
      <c r="BC31" s="39"/>
      <c r="BD31" s="91">
        <v>400</v>
      </c>
      <c r="BE31" s="75">
        <f t="shared" si="25"/>
        <v>1416.3527619047618</v>
      </c>
      <c r="BF31" s="75">
        <f t="shared" si="26"/>
        <v>1939.9999999999998</v>
      </c>
      <c r="BG31" s="39"/>
      <c r="BH31" s="45"/>
      <c r="BI31" s="39"/>
      <c r="BJ31" s="39"/>
      <c r="BK31" s="39" t="s">
        <v>73</v>
      </c>
      <c r="BL31" s="39" t="s">
        <v>1</v>
      </c>
      <c r="BM31" s="39" t="s">
        <v>117</v>
      </c>
      <c r="BN31" s="37" t="s">
        <v>86</v>
      </c>
      <c r="BO31" s="36">
        <v>4.8499999999999996</v>
      </c>
    </row>
    <row r="32" spans="1:69" s="36" customFormat="1" ht="20.100000000000001" customHeight="1" x14ac:dyDescent="0.2">
      <c r="A32" s="39">
        <v>58</v>
      </c>
      <c r="B32" s="104"/>
      <c r="C32" s="39"/>
      <c r="D32" s="97" t="s">
        <v>150</v>
      </c>
      <c r="E32" s="39" t="s">
        <v>149</v>
      </c>
      <c r="F32" s="39" t="s">
        <v>63</v>
      </c>
      <c r="G32" s="39"/>
      <c r="H32" s="39" t="s">
        <v>140</v>
      </c>
      <c r="I32" s="39" t="s">
        <v>114</v>
      </c>
      <c r="J32" s="39" t="s">
        <v>115</v>
      </c>
      <c r="K32" s="39" t="s">
        <v>115</v>
      </c>
      <c r="L32" s="39" t="s">
        <v>141</v>
      </c>
      <c r="M32" s="39" t="s">
        <v>146</v>
      </c>
      <c r="N32" s="39"/>
      <c r="O32" s="39"/>
      <c r="P32" s="100" t="s">
        <v>188</v>
      </c>
      <c r="Q32" s="39"/>
      <c r="R32" s="39" t="s">
        <v>69</v>
      </c>
      <c r="S32" s="70">
        <v>1.83</v>
      </c>
      <c r="T32" s="39" t="s">
        <v>70</v>
      </c>
      <c r="U32" s="39" t="s">
        <v>139</v>
      </c>
      <c r="V32" s="51">
        <v>33.5</v>
      </c>
      <c r="W32" s="51">
        <v>30</v>
      </c>
      <c r="X32" s="51">
        <v>25.5</v>
      </c>
      <c r="Y32" s="51">
        <v>18.5</v>
      </c>
      <c r="Z32" s="51">
        <v>9.5</v>
      </c>
      <c r="AA32" s="51">
        <v>20.5</v>
      </c>
      <c r="AB32" s="45">
        <v>8</v>
      </c>
      <c r="AC32" s="39">
        <v>2</v>
      </c>
      <c r="AD32" s="47">
        <f>IF(Y32="","",Y32*Z32*AA32/1000000)</f>
        <v>3.6028750000000002E-3</v>
      </c>
      <c r="AE32" s="39">
        <v>63</v>
      </c>
      <c r="AF32" s="39">
        <f t="shared" si="14"/>
        <v>34972.070915588243</v>
      </c>
      <c r="AG32" s="39">
        <v>3000</v>
      </c>
      <c r="AH32" s="39">
        <f t="shared" si="15"/>
        <v>8.5782738095238106E-2</v>
      </c>
      <c r="AI32" s="67" t="s">
        <v>72</v>
      </c>
      <c r="AJ32" s="64">
        <f>1.8%+15%</f>
        <v>0.16799999999999998</v>
      </c>
      <c r="AK32" s="39">
        <f>IF(ISERROR(S32*AJ32),"",S32*AJ32)</f>
        <v>0.30743999999999999</v>
      </c>
      <c r="AL32" s="39">
        <f>IF(ISERROR(S32+AH32+AK32),"",S32+AH32+AK32)</f>
        <v>2.2232227380952381</v>
      </c>
      <c r="AM32" s="39">
        <v>0.01</v>
      </c>
      <c r="AN32" s="39">
        <f t="shared" si="16"/>
        <v>3.6499999999999998E-2</v>
      </c>
      <c r="AO32" s="68">
        <v>0.05</v>
      </c>
      <c r="AP32" s="39">
        <f t="shared" si="17"/>
        <v>0.1825</v>
      </c>
      <c r="AQ32" s="39"/>
      <c r="AR32" s="39">
        <v>0</v>
      </c>
      <c r="AS32" s="39">
        <f t="shared" si="18"/>
        <v>0</v>
      </c>
      <c r="AT32" s="39">
        <f t="shared" si="19"/>
        <v>0.219</v>
      </c>
      <c r="AU32" s="39">
        <f t="shared" si="20"/>
        <v>2.4422227380952379</v>
      </c>
      <c r="AV32" s="54">
        <f t="shared" si="21"/>
        <v>0.33089787997390741</v>
      </c>
      <c r="AW32" s="70">
        <v>3.65</v>
      </c>
      <c r="AX32" s="70"/>
      <c r="AY32" s="85"/>
      <c r="AZ32" s="70">
        <v>3.65</v>
      </c>
      <c r="BA32" s="39"/>
      <c r="BB32" s="39" t="str">
        <f t="shared" si="22"/>
        <v/>
      </c>
      <c r="BC32" s="39"/>
      <c r="BD32" s="91">
        <v>800</v>
      </c>
      <c r="BE32" s="75">
        <f t="shared" ref="BE32:BE37" si="27">IF(ISERROR(AU32*BD32),"",AU32*BD32)</f>
        <v>1953.7781904761903</v>
      </c>
      <c r="BF32" s="75">
        <f t="shared" ref="BF32:BF37" si="28">IF(ISERROR(AW32*BD32),"",AW32*BD32)</f>
        <v>2920</v>
      </c>
      <c r="BG32" s="39"/>
      <c r="BH32" s="45">
        <f>V32*W32*X32/1000000/AC32*BD32</f>
        <v>10.251000000000001</v>
      </c>
      <c r="BI32" s="39"/>
      <c r="BJ32" s="39"/>
      <c r="BK32" s="39" t="s">
        <v>73</v>
      </c>
      <c r="BL32" s="39" t="s">
        <v>1</v>
      </c>
      <c r="BM32" s="39" t="s">
        <v>117</v>
      </c>
    </row>
    <row r="33" spans="1:65" s="36" customFormat="1" ht="20.100000000000001" customHeight="1" x14ac:dyDescent="0.2">
      <c r="A33" s="39">
        <v>59</v>
      </c>
      <c r="B33" s="105"/>
      <c r="C33" s="39"/>
      <c r="D33" s="97" t="s">
        <v>150</v>
      </c>
      <c r="E33" s="39" t="s">
        <v>149</v>
      </c>
      <c r="F33" s="39" t="s">
        <v>63</v>
      </c>
      <c r="G33" s="39"/>
      <c r="H33" s="39" t="s">
        <v>118</v>
      </c>
      <c r="I33" s="39" t="s">
        <v>119</v>
      </c>
      <c r="J33" s="39" t="s">
        <v>115</v>
      </c>
      <c r="K33" s="39" t="s">
        <v>115</v>
      </c>
      <c r="L33" s="39" t="s">
        <v>142</v>
      </c>
      <c r="M33" s="39" t="s">
        <v>146</v>
      </c>
      <c r="N33" s="39"/>
      <c r="O33" s="39"/>
      <c r="P33" s="100" t="s">
        <v>189</v>
      </c>
      <c r="Q33" s="39"/>
      <c r="R33" s="39" t="s">
        <v>69</v>
      </c>
      <c r="S33" s="70">
        <v>1.56</v>
      </c>
      <c r="T33" s="39" t="s">
        <v>70</v>
      </c>
      <c r="U33" s="39"/>
      <c r="V33" s="51">
        <v>33.5</v>
      </c>
      <c r="W33" s="51">
        <v>30</v>
      </c>
      <c r="X33" s="51">
        <v>25.5</v>
      </c>
      <c r="Y33" s="51">
        <v>12.5</v>
      </c>
      <c r="Z33" s="51">
        <v>8.5</v>
      </c>
      <c r="AA33" s="51">
        <v>12.5</v>
      </c>
      <c r="AB33" s="45">
        <v>8</v>
      </c>
      <c r="AC33" s="39">
        <v>1</v>
      </c>
      <c r="AD33" s="47">
        <f>IF(Y33="","",Y33*Z33*AA33/1000000)</f>
        <v>1.3281250000000001E-3</v>
      </c>
      <c r="AE33" s="39">
        <v>63</v>
      </c>
      <c r="AF33" s="39">
        <f t="shared" si="14"/>
        <v>47435.294117647056</v>
      </c>
      <c r="AG33" s="39">
        <v>3000</v>
      </c>
      <c r="AH33" s="39">
        <f t="shared" si="15"/>
        <v>6.3244047619047616E-2</v>
      </c>
      <c r="AI33" s="67" t="s">
        <v>154</v>
      </c>
      <c r="AJ33" s="64">
        <f>3.4%+15%</f>
        <v>0.184</v>
      </c>
      <c r="AK33" s="39">
        <f>IF(ISERROR(S33*AJ33),"",S33*AJ33)</f>
        <v>0.28704000000000002</v>
      </c>
      <c r="AL33" s="39">
        <f>IF(ISERROR(S33+AH33+AK33),"",S33+AH33+AK33)</f>
        <v>1.9102840476190477</v>
      </c>
      <c r="AM33" s="39">
        <v>0.01</v>
      </c>
      <c r="AN33" s="39">
        <f t="shared" si="16"/>
        <v>2.8999999999999998E-2</v>
      </c>
      <c r="AO33" s="68">
        <v>0.05</v>
      </c>
      <c r="AP33" s="39">
        <f t="shared" si="17"/>
        <v>0.14499999999999999</v>
      </c>
      <c r="AQ33" s="39"/>
      <c r="AR33" s="39">
        <v>0</v>
      </c>
      <c r="AS33" s="39">
        <f t="shared" si="18"/>
        <v>0</v>
      </c>
      <c r="AT33" s="39">
        <f t="shared" si="19"/>
        <v>0.17399999999999999</v>
      </c>
      <c r="AU33" s="39">
        <f t="shared" si="20"/>
        <v>2.0842840476190476</v>
      </c>
      <c r="AV33" s="54">
        <f t="shared" si="21"/>
        <v>0.28128136288998357</v>
      </c>
      <c r="AW33" s="70">
        <v>2.9</v>
      </c>
      <c r="AX33" s="70"/>
      <c r="AY33" s="85"/>
      <c r="AZ33" s="70">
        <v>2.9</v>
      </c>
      <c r="BA33" s="39"/>
      <c r="BB33" s="39" t="str">
        <f t="shared" si="22"/>
        <v/>
      </c>
      <c r="BC33" s="39"/>
      <c r="BD33" s="91">
        <v>400</v>
      </c>
      <c r="BE33" s="75">
        <f t="shared" si="27"/>
        <v>833.71361904761909</v>
      </c>
      <c r="BF33" s="75">
        <f t="shared" si="28"/>
        <v>1160</v>
      </c>
      <c r="BG33" s="39"/>
      <c r="BH33" s="45"/>
      <c r="BI33" s="39"/>
      <c r="BJ33" s="39"/>
      <c r="BK33" s="39" t="s">
        <v>73</v>
      </c>
      <c r="BL33" s="39" t="s">
        <v>1</v>
      </c>
      <c r="BM33" s="39" t="s">
        <v>117</v>
      </c>
    </row>
    <row r="34" spans="1:65" s="36" customFormat="1" ht="20.100000000000001" customHeight="1" x14ac:dyDescent="0.2">
      <c r="A34" s="39">
        <v>60</v>
      </c>
      <c r="B34" s="105"/>
      <c r="C34" s="39"/>
      <c r="D34" s="97" t="s">
        <v>150</v>
      </c>
      <c r="E34" s="39" t="s">
        <v>149</v>
      </c>
      <c r="F34" s="39" t="s">
        <v>63</v>
      </c>
      <c r="G34" s="39"/>
      <c r="H34" s="39" t="s">
        <v>120</v>
      </c>
      <c r="I34" s="39" t="s">
        <v>121</v>
      </c>
      <c r="J34" s="39" t="s">
        <v>115</v>
      </c>
      <c r="K34" s="39" t="s">
        <v>115</v>
      </c>
      <c r="L34" s="39" t="s">
        <v>143</v>
      </c>
      <c r="M34" s="39" t="s">
        <v>146</v>
      </c>
      <c r="N34" s="39"/>
      <c r="O34" s="39"/>
      <c r="P34" s="100" t="s">
        <v>190</v>
      </c>
      <c r="Q34" s="39"/>
      <c r="R34" s="39" t="s">
        <v>69</v>
      </c>
      <c r="S34" s="70">
        <v>1.44</v>
      </c>
      <c r="T34" s="39" t="s">
        <v>70</v>
      </c>
      <c r="U34" s="39"/>
      <c r="V34" s="51">
        <v>33.5</v>
      </c>
      <c r="W34" s="51">
        <v>30</v>
      </c>
      <c r="X34" s="51">
        <v>25.5</v>
      </c>
      <c r="Y34" s="51">
        <v>9.5</v>
      </c>
      <c r="Z34" s="51">
        <v>9.5</v>
      </c>
      <c r="AA34" s="51">
        <v>12.5</v>
      </c>
      <c r="AB34" s="45">
        <v>8</v>
      </c>
      <c r="AC34" s="39">
        <v>1</v>
      </c>
      <c r="AD34" s="47">
        <f>IF(Y34="","",Y34*Z34*AA34/1000000)</f>
        <v>1.128125E-3</v>
      </c>
      <c r="AE34" s="39">
        <v>63</v>
      </c>
      <c r="AF34" s="39">
        <f t="shared" si="14"/>
        <v>55844.875346260385</v>
      </c>
      <c r="AG34" s="39">
        <v>3000</v>
      </c>
      <c r="AH34" s="39">
        <f t="shared" si="15"/>
        <v>5.3720238095238099E-2</v>
      </c>
      <c r="AI34" s="67" t="s">
        <v>154</v>
      </c>
      <c r="AJ34" s="64">
        <f>3.4%+15%</f>
        <v>0.184</v>
      </c>
      <c r="AK34" s="39">
        <f>IF(ISERROR(S34*AJ34),"",S34*AJ34)</f>
        <v>0.26495999999999997</v>
      </c>
      <c r="AL34" s="39">
        <f>IF(ISERROR(S34+AH34+AK34),"",S34+AH34+AK34)</f>
        <v>1.7586802380952382</v>
      </c>
      <c r="AM34" s="39">
        <v>0.01</v>
      </c>
      <c r="AN34" s="39">
        <f t="shared" si="16"/>
        <v>2.8999999999999998E-2</v>
      </c>
      <c r="AO34" s="68">
        <v>0.05</v>
      </c>
      <c r="AP34" s="39">
        <f t="shared" si="17"/>
        <v>0.14499999999999999</v>
      </c>
      <c r="AQ34" s="39"/>
      <c r="AR34" s="39">
        <v>0</v>
      </c>
      <c r="AS34" s="39">
        <f t="shared" si="18"/>
        <v>0</v>
      </c>
      <c r="AT34" s="39">
        <f t="shared" si="19"/>
        <v>0.17399999999999999</v>
      </c>
      <c r="AU34" s="39">
        <f t="shared" si="20"/>
        <v>1.9326802380952381</v>
      </c>
      <c r="AV34" s="54">
        <f t="shared" si="21"/>
        <v>0.3335585385878489</v>
      </c>
      <c r="AW34" s="70">
        <v>2.9</v>
      </c>
      <c r="AX34" s="70"/>
      <c r="AY34" s="85"/>
      <c r="AZ34" s="70">
        <v>2.9</v>
      </c>
      <c r="BA34" s="39"/>
      <c r="BB34" s="39" t="str">
        <f t="shared" si="22"/>
        <v/>
      </c>
      <c r="BC34" s="39"/>
      <c r="BD34" s="91">
        <v>400</v>
      </c>
      <c r="BE34" s="75">
        <f t="shared" si="27"/>
        <v>773.07209523809524</v>
      </c>
      <c r="BF34" s="75">
        <f t="shared" si="28"/>
        <v>1160</v>
      </c>
      <c r="BG34" s="39"/>
      <c r="BH34" s="45"/>
      <c r="BI34" s="39"/>
      <c r="BJ34" s="39"/>
      <c r="BK34" s="39" t="s">
        <v>73</v>
      </c>
      <c r="BL34" s="39" t="s">
        <v>1</v>
      </c>
      <c r="BM34" s="39" t="s">
        <v>117</v>
      </c>
    </row>
    <row r="35" spans="1:65" s="36" customFormat="1" ht="20.100000000000001" customHeight="1" x14ac:dyDescent="0.2">
      <c r="A35" s="39">
        <v>61</v>
      </c>
      <c r="B35" s="105"/>
      <c r="C35" s="39"/>
      <c r="D35" s="97" t="s">
        <v>150</v>
      </c>
      <c r="E35" s="39" t="s">
        <v>149</v>
      </c>
      <c r="F35" s="39" t="s">
        <v>63</v>
      </c>
      <c r="G35" s="39"/>
      <c r="H35" s="39" t="s">
        <v>122</v>
      </c>
      <c r="I35" s="39" t="s">
        <v>123</v>
      </c>
      <c r="J35" s="39" t="s">
        <v>115</v>
      </c>
      <c r="K35" s="39" t="s">
        <v>115</v>
      </c>
      <c r="L35" s="39" t="s">
        <v>124</v>
      </c>
      <c r="M35" s="39" t="s">
        <v>146</v>
      </c>
      <c r="N35" s="39"/>
      <c r="O35" s="39"/>
      <c r="P35" s="100" t="s">
        <v>191</v>
      </c>
      <c r="Q35" s="39"/>
      <c r="R35" s="39" t="s">
        <v>69</v>
      </c>
      <c r="S35" s="70">
        <v>1.44</v>
      </c>
      <c r="T35" s="39" t="s">
        <v>70</v>
      </c>
      <c r="U35" s="39"/>
      <c r="V35" s="51">
        <v>33.5</v>
      </c>
      <c r="W35" s="51">
        <v>30</v>
      </c>
      <c r="X35" s="51">
        <v>25.5</v>
      </c>
      <c r="Y35" s="51">
        <v>16.5</v>
      </c>
      <c r="Z35" s="51">
        <v>11.5</v>
      </c>
      <c r="AA35" s="51">
        <v>4</v>
      </c>
      <c r="AB35" s="45">
        <v>8</v>
      </c>
      <c r="AC35" s="39">
        <v>1</v>
      </c>
      <c r="AD35" s="47">
        <f>IF(Y35="","",Y35*Z35*AA35/1000000)</f>
        <v>7.5900000000000002E-4</v>
      </c>
      <c r="AE35" s="39">
        <v>63</v>
      </c>
      <c r="AF35" s="39">
        <f t="shared" si="14"/>
        <v>83003.952569169953</v>
      </c>
      <c r="AG35" s="39">
        <v>3000</v>
      </c>
      <c r="AH35" s="39">
        <f t="shared" si="15"/>
        <v>3.6142857142857143E-2</v>
      </c>
      <c r="AI35" s="67" t="s">
        <v>154</v>
      </c>
      <c r="AJ35" s="64">
        <f>3.4%+15%</f>
        <v>0.184</v>
      </c>
      <c r="AK35" s="39">
        <f>IF(ISERROR(S35*AJ35),"",S35*AJ35)</f>
        <v>0.26495999999999997</v>
      </c>
      <c r="AL35" s="39">
        <f>IF(ISERROR(S35+AH35+AK35),"",S35+AH35+AK35)</f>
        <v>1.7411028571428568</v>
      </c>
      <c r="AM35" s="39">
        <v>0.01</v>
      </c>
      <c r="AN35" s="39">
        <f t="shared" si="16"/>
        <v>2.8999999999999998E-2</v>
      </c>
      <c r="AO35" s="68">
        <v>0.05</v>
      </c>
      <c r="AP35" s="39">
        <f t="shared" si="17"/>
        <v>0.14499999999999999</v>
      </c>
      <c r="AQ35" s="39"/>
      <c r="AR35" s="39">
        <v>0</v>
      </c>
      <c r="AS35" s="39">
        <f t="shared" si="18"/>
        <v>0</v>
      </c>
      <c r="AT35" s="39">
        <f t="shared" si="19"/>
        <v>0.17399999999999999</v>
      </c>
      <c r="AU35" s="39">
        <f t="shared" si="20"/>
        <v>1.9151028571428568</v>
      </c>
      <c r="AV35" s="54">
        <f t="shared" si="21"/>
        <v>0.33961970443349765</v>
      </c>
      <c r="AW35" s="70">
        <v>2.9</v>
      </c>
      <c r="AX35" s="70"/>
      <c r="AY35" s="85"/>
      <c r="AZ35" s="70">
        <v>2.9</v>
      </c>
      <c r="BA35" s="39"/>
      <c r="BB35" s="39" t="str">
        <f t="shared" si="22"/>
        <v/>
      </c>
      <c r="BC35" s="39"/>
      <c r="BD35" s="91">
        <v>400</v>
      </c>
      <c r="BE35" s="75">
        <f t="shared" si="27"/>
        <v>766.04114285714275</v>
      </c>
      <c r="BF35" s="75">
        <f t="shared" si="28"/>
        <v>1160</v>
      </c>
      <c r="BG35" s="39"/>
      <c r="BH35" s="45"/>
      <c r="BI35" s="39"/>
      <c r="BJ35" s="39"/>
      <c r="BK35" s="39" t="s">
        <v>73</v>
      </c>
      <c r="BL35" s="39" t="s">
        <v>1</v>
      </c>
      <c r="BM35" s="39" t="s">
        <v>117</v>
      </c>
    </row>
    <row r="36" spans="1:65" s="36" customFormat="1" ht="20.100000000000001" customHeight="1" x14ac:dyDescent="0.2">
      <c r="A36" s="39">
        <v>62</v>
      </c>
      <c r="B36" s="105"/>
      <c r="C36" s="39"/>
      <c r="D36" s="97" t="s">
        <v>150</v>
      </c>
      <c r="E36" s="39" t="s">
        <v>149</v>
      </c>
      <c r="F36" s="39" t="s">
        <v>63</v>
      </c>
      <c r="G36" s="39"/>
      <c r="H36" s="39" t="s">
        <v>144</v>
      </c>
      <c r="I36" s="39" t="s">
        <v>89</v>
      </c>
      <c r="J36" s="39" t="s">
        <v>115</v>
      </c>
      <c r="K36" s="39" t="s">
        <v>115</v>
      </c>
      <c r="L36" s="39" t="s">
        <v>145</v>
      </c>
      <c r="M36" s="39" t="s">
        <v>146</v>
      </c>
      <c r="N36" s="39"/>
      <c r="O36" s="39"/>
      <c r="P36" s="100" t="s">
        <v>192</v>
      </c>
      <c r="Q36" s="39"/>
      <c r="R36" s="39" t="s">
        <v>69</v>
      </c>
      <c r="S36" s="70">
        <v>2.16</v>
      </c>
      <c r="T36" s="39" t="s">
        <v>70</v>
      </c>
      <c r="U36" s="39"/>
      <c r="V36" s="51">
        <v>33.5</v>
      </c>
      <c r="W36" s="51">
        <v>30</v>
      </c>
      <c r="X36" s="51">
        <v>25.5</v>
      </c>
      <c r="Y36" s="51">
        <v>12</v>
      </c>
      <c r="Z36" s="51">
        <v>12</v>
      </c>
      <c r="AA36" s="51">
        <v>13.5</v>
      </c>
      <c r="AB36" s="45">
        <v>8</v>
      </c>
      <c r="AC36" s="39">
        <v>1</v>
      </c>
      <c r="AD36" s="47">
        <f>IF(Y36="","",Y36*Z36*AA36/1000000)</f>
        <v>1.944E-3</v>
      </c>
      <c r="AE36" s="39">
        <v>63</v>
      </c>
      <c r="AF36" s="39">
        <f t="shared" si="14"/>
        <v>32407.407407407409</v>
      </c>
      <c r="AG36" s="39">
        <v>3000</v>
      </c>
      <c r="AH36" s="39">
        <f t="shared" si="15"/>
        <v>9.2571428571428568E-2</v>
      </c>
      <c r="AI36" s="67" t="s">
        <v>154</v>
      </c>
      <c r="AJ36" s="64">
        <f>3.4%+15%</f>
        <v>0.184</v>
      </c>
      <c r="AK36" s="39">
        <f>IF(ISERROR(S36*AJ36),"",S36*AJ36)</f>
        <v>0.39744000000000002</v>
      </c>
      <c r="AL36" s="39">
        <f>IF(ISERROR(S36+AH36+AK36),"",S36+AH36+AK36)</f>
        <v>2.6500114285714287</v>
      </c>
      <c r="AM36" s="39">
        <v>0.01</v>
      </c>
      <c r="AN36" s="39">
        <f t="shared" si="16"/>
        <v>4.4999999999999998E-2</v>
      </c>
      <c r="AO36" s="68">
        <v>0.05</v>
      </c>
      <c r="AP36" s="39">
        <f t="shared" si="17"/>
        <v>0.22500000000000001</v>
      </c>
      <c r="AQ36" s="39"/>
      <c r="AR36" s="39">
        <v>0</v>
      </c>
      <c r="AS36" s="39">
        <f t="shared" si="18"/>
        <v>0</v>
      </c>
      <c r="AT36" s="39">
        <f t="shared" si="19"/>
        <v>0.27</v>
      </c>
      <c r="AU36" s="39">
        <f t="shared" si="20"/>
        <v>2.9200114285714287</v>
      </c>
      <c r="AV36" s="54">
        <f t="shared" si="21"/>
        <v>0.35110857142857138</v>
      </c>
      <c r="AW36" s="70">
        <v>4.5</v>
      </c>
      <c r="AX36" s="70"/>
      <c r="AY36" s="85"/>
      <c r="AZ36" s="70">
        <v>4.5</v>
      </c>
      <c r="BA36" s="39"/>
      <c r="BB36" s="39" t="str">
        <f t="shared" si="22"/>
        <v/>
      </c>
      <c r="BC36" s="39"/>
      <c r="BD36" s="91">
        <v>400</v>
      </c>
      <c r="BE36" s="75">
        <f t="shared" si="27"/>
        <v>1168.0045714285716</v>
      </c>
      <c r="BF36" s="75">
        <f t="shared" si="28"/>
        <v>1800</v>
      </c>
      <c r="BG36" s="39"/>
      <c r="BH36" s="45"/>
      <c r="BI36" s="39"/>
      <c r="BJ36" s="39"/>
      <c r="BK36" s="39" t="s">
        <v>73</v>
      </c>
      <c r="BL36" s="39" t="s">
        <v>1</v>
      </c>
      <c r="BM36" s="39" t="s">
        <v>117</v>
      </c>
    </row>
    <row r="37" spans="1:65" s="36" customFormat="1" ht="20.100000000000001" customHeight="1" x14ac:dyDescent="0.2">
      <c r="A37" s="39">
        <v>63</v>
      </c>
      <c r="B37" s="106"/>
      <c r="C37" s="39"/>
      <c r="D37" s="97" t="s">
        <v>150</v>
      </c>
      <c r="E37" s="39" t="s">
        <v>149</v>
      </c>
      <c r="F37" s="39" t="s">
        <v>63</v>
      </c>
      <c r="G37" s="39"/>
      <c r="H37" s="39" t="s">
        <v>125</v>
      </c>
      <c r="I37" s="39" t="s">
        <v>86</v>
      </c>
      <c r="J37" s="39" t="s">
        <v>115</v>
      </c>
      <c r="K37" s="39" t="s">
        <v>115</v>
      </c>
      <c r="L37" s="39" t="s">
        <v>112</v>
      </c>
      <c r="M37" s="39" t="s">
        <v>146</v>
      </c>
      <c r="N37" s="39"/>
      <c r="O37" s="39"/>
      <c r="P37" s="100" t="s">
        <v>193</v>
      </c>
      <c r="Q37" s="39"/>
      <c r="R37" s="39" t="s">
        <v>69</v>
      </c>
      <c r="S37" s="70">
        <v>2.68</v>
      </c>
      <c r="T37" s="39" t="s">
        <v>70</v>
      </c>
      <c r="U37" s="39"/>
      <c r="V37" s="51">
        <v>33.5</v>
      </c>
      <c r="W37" s="51">
        <v>30</v>
      </c>
      <c r="X37" s="51">
        <v>25.5</v>
      </c>
      <c r="Y37" s="51">
        <v>26</v>
      </c>
      <c r="Z37" s="51">
        <v>15.5</v>
      </c>
      <c r="AA37" s="51">
        <v>4</v>
      </c>
      <c r="AB37" s="45">
        <v>8</v>
      </c>
      <c r="AC37" s="39">
        <v>1</v>
      </c>
      <c r="AD37" s="47">
        <f>IF(Y37="","",Y37*Z37*AA37/1000000)</f>
        <v>1.6119999999999999E-3</v>
      </c>
      <c r="AE37" s="39">
        <v>63</v>
      </c>
      <c r="AF37" s="39">
        <f t="shared" si="14"/>
        <v>39081.885856079403</v>
      </c>
      <c r="AG37" s="39">
        <v>3000</v>
      </c>
      <c r="AH37" s="39">
        <f t="shared" si="15"/>
        <v>7.6761904761904767E-2</v>
      </c>
      <c r="AI37" s="67" t="s">
        <v>154</v>
      </c>
      <c r="AJ37" s="64">
        <f>3.4%+15%</f>
        <v>0.184</v>
      </c>
      <c r="AK37" s="39">
        <f>IF(ISERROR(S37*AJ37),"",S37*AJ37)</f>
        <v>0.49312</v>
      </c>
      <c r="AL37" s="39">
        <f>IF(ISERROR(S37+AH37+AK37),"",S37+AH37+AK37)</f>
        <v>3.2498819047619047</v>
      </c>
      <c r="AM37" s="39">
        <v>0.01</v>
      </c>
      <c r="AN37" s="39">
        <f t="shared" si="16"/>
        <v>4.8499999999999995E-2</v>
      </c>
      <c r="AO37" s="68">
        <v>0.05</v>
      </c>
      <c r="AP37" s="39">
        <f t="shared" si="17"/>
        <v>0.24249999999999999</v>
      </c>
      <c r="AQ37" s="39"/>
      <c r="AR37" s="39">
        <v>0</v>
      </c>
      <c r="AS37" s="39">
        <f t="shared" si="18"/>
        <v>0</v>
      </c>
      <c r="AT37" s="39">
        <f t="shared" si="19"/>
        <v>0.29099999999999998</v>
      </c>
      <c r="AU37" s="39">
        <f t="shared" si="20"/>
        <v>3.5408819047619047</v>
      </c>
      <c r="AV37" s="54">
        <f t="shared" si="21"/>
        <v>0.26992125675012268</v>
      </c>
      <c r="AW37" s="70">
        <v>4.8499999999999996</v>
      </c>
      <c r="AY37" s="85"/>
      <c r="AZ37" s="70">
        <v>4.8499999999999996</v>
      </c>
      <c r="BA37" s="39"/>
      <c r="BB37" s="39" t="str">
        <f t="shared" si="22"/>
        <v/>
      </c>
      <c r="BC37" s="39"/>
      <c r="BD37" s="91">
        <v>400</v>
      </c>
      <c r="BE37" s="75">
        <f t="shared" si="27"/>
        <v>1416.3527619047618</v>
      </c>
      <c r="BF37" s="75">
        <f t="shared" si="28"/>
        <v>1939.9999999999998</v>
      </c>
      <c r="BG37" s="39"/>
      <c r="BH37" s="45"/>
      <c r="BI37" s="39"/>
      <c r="BJ37" s="39"/>
      <c r="BK37" s="39" t="s">
        <v>73</v>
      </c>
      <c r="BL37" s="39" t="s">
        <v>1</v>
      </c>
      <c r="BM37" s="39" t="s">
        <v>117</v>
      </c>
    </row>
    <row r="38" spans="1:65" x14ac:dyDescent="0.25">
      <c r="AV38" s="76">
        <f>(BF38-BE38)/BF38</f>
        <v>0.31844552456090919</v>
      </c>
      <c r="AW38" s="77"/>
      <c r="AX38" s="77"/>
      <c r="AY38" s="77"/>
      <c r="AZ38" s="77"/>
      <c r="BA38" s="78"/>
      <c r="BB38" s="78"/>
      <c r="BC38" s="79"/>
      <c r="BD38" s="78"/>
      <c r="BE38" s="79">
        <f>SUM(BE32:BE37)</f>
        <v>6910.962380952381</v>
      </c>
      <c r="BF38" s="79">
        <f t="shared" ref="BF38:BG38" si="29">SUM(BF32:BF37)</f>
        <v>10140</v>
      </c>
      <c r="BG38" s="79">
        <f t="shared" si="29"/>
        <v>0</v>
      </c>
    </row>
    <row r="40" spans="1:65" x14ac:dyDescent="0.25">
      <c r="AV40" s="96" t="e">
        <f>(BF40-BE40)/BF40</f>
        <v>#REF!</v>
      </c>
      <c r="AW40" s="94"/>
      <c r="AX40" s="94"/>
      <c r="AY40" s="94"/>
      <c r="AZ40" s="94"/>
      <c r="BA40" s="95"/>
      <c r="BB40" s="95"/>
      <c r="BC40" s="94"/>
      <c r="BD40" s="95"/>
      <c r="BE40" s="94" t="e">
        <f>#REF!+#REF!+#REF!+#REF!+#REF!+BE38</f>
        <v>#REF!</v>
      </c>
      <c r="BF40" s="94" t="e">
        <f>#REF!+#REF!+#REF!+#REF!+#REF!+BF38</f>
        <v>#REF!</v>
      </c>
    </row>
    <row r="41" spans="1:65" x14ac:dyDescent="0.25">
      <c r="AV41" s="80"/>
      <c r="AW41" s="81"/>
      <c r="AX41" s="81"/>
      <c r="AY41" s="81"/>
      <c r="AZ41" s="81"/>
      <c r="BA41" s="82"/>
      <c r="BB41" s="82"/>
      <c r="BC41" s="81"/>
      <c r="BD41" s="82"/>
      <c r="BE41" s="81"/>
      <c r="BF41" s="81"/>
      <c r="BH41" s="5">
        <f>SUM(BH2:BH37)</f>
        <v>52.50651400000001</v>
      </c>
      <c r="BJ41" s="6">
        <f>(BH41-124)</f>
        <v>-71.49348599999999</v>
      </c>
    </row>
    <row r="42" spans="1:65" x14ac:dyDescent="0.25">
      <c r="BH42" s="2">
        <f>BH41/2</f>
        <v>26.253257000000005</v>
      </c>
    </row>
  </sheetData>
  <mergeCells count="6">
    <mergeCell ref="B20:B25"/>
    <mergeCell ref="B26:B31"/>
    <mergeCell ref="B32:B37"/>
    <mergeCell ref="B2:B8"/>
    <mergeCell ref="B9:B15"/>
    <mergeCell ref="B16:B19"/>
  </mergeCells>
  <phoneticPr fontId="20" type="noConversion"/>
  <pageMargins left="0.7" right="0.7" top="0.75" bottom="0.75" header="0.511811023622047" footer="0.511811023622047"/>
  <pageSetup paperSize="9"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Zhu</dc:creator>
  <dc:description/>
  <cp:lastModifiedBy>张莉</cp:lastModifiedBy>
  <cp:revision>0</cp:revision>
  <dcterms:created xsi:type="dcterms:W3CDTF">2025-03-10T18:28:45Z</dcterms:created>
  <dcterms:modified xsi:type="dcterms:W3CDTF">2026-05-15T02:56:08Z</dcterms:modified>
  <dc:language>en-US</dc:language>
</cp:coreProperties>
</file>