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710A2E-470B-4DD9-86DF-70F97E9F36C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Y16" i="13"/>
  <c r="X16" i="13"/>
  <c r="BG15" i="13"/>
  <c r="BF15" i="13"/>
  <c r="BB15" i="13"/>
  <c r="AT15" i="13"/>
  <c r="AQ15" i="13"/>
  <c r="AO15" i="13"/>
  <c r="AU15" i="13" s="1"/>
  <c r="AK15" i="13"/>
  <c r="Y15" i="13"/>
  <c r="X15" i="13"/>
  <c r="BG14" i="13"/>
  <c r="BF14" i="13"/>
  <c r="BB14" i="13"/>
  <c r="AT14" i="13"/>
  <c r="AQ14" i="13"/>
  <c r="AO14" i="13"/>
  <c r="AU14" i="13" s="1"/>
  <c r="AK14" i="13"/>
  <c r="Y14" i="13"/>
  <c r="X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<sst xmlns="http://schemas.openxmlformats.org/spreadsheetml/2006/main" count="340" uniqueCount="166">
  <si>
    <t>Brand</t>
  </si>
  <si>
    <t>Shower Curtain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</si>
  <si>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</si>
  <si>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</si>
  <si>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</si>
  <si>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</si>
  <si>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</si>
  <si>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</si>
  <si>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</si>
  <si>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</si>
  <si>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</si>
  <si>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</si>
  <si>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</si>
  <si>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</si>
  <si>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</si>
  <si>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</si>
  <si>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</si>
  <si>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</si>
  <si>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</si>
  <si>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</si>
  <si>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</si>
  <si>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</si>
  <si>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</si>
  <si>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</si>
  <si>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</si>
  <si>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</si>
  <si>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</si>
  <si>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</si>
  <si>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</si>
  <si>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</si>
  <si>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</si>
  <si>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</si>
  <si>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</si>
  <si>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</si>
  <si>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</si>
  <si>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</si>
  <si>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</si>
  <si>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</si>
  <si>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</si>
  <si>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</si>
  <si>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</si>
  <si>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</si>
  <si>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</si>
  <si>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</si>
  <si>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</si>
  <si>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</si>
  <si>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</si>
  <si>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</si>
  <si>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</si>
  <si>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</si>
  <si>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</si>
  <si>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</si>
  <si>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</si>
  <si>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</si>
  <si>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</si>
  <si>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</si>
  <si>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</si>
  <si>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</si>
  <si>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</si>
  <si>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</si>
  <si>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</si>
  <si>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</si>
  <si>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</si>
  <si>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</si>
  <si>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</si>
  <si>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</si>
  <si>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</si>
  <si>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</si>
  <si>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</si>
  <si>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</si>
  <si>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Shanghai,China</t>
  </si>
  <si>
    <t>JR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</si>
  <si>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</si>
  <si>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</si>
  <si>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</si>
  <si>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</si>
  <si>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</si>
  <si>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</si>
  <si>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</si>
  <si>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</si>
  <si>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YQL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</si>
  <si>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</si>
  <si>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</si>
  <si>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</si>
  <si>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</si>
  <si>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</si>
  <si>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</si>
  <si>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</si>
  <si>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</si>
  <si>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</si>
  <si>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</si>
  <si>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</si>
  <si>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</si>
  <si>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</si>
  <si>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</si>
  <si>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HG: $1.85; $3.55</t>
  </si>
  <si>
    <t>HG:$3.57, $7.35</t>
  </si>
  <si>
    <t>$HG: $1.24, $2.4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</si>
  <si>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</si>
  <si>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</si>
  <si>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</si>
  <si>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</si>
  <si>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SAJ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</si>
  <si>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</si>
  <si>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</si>
  <si>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</si>
  <si>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</si>
  <si>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</si>
  <si>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</si>
  <si>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</si>
  <si>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</si>
  <si>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</si>
  <si>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NCRJ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</si>
  <si>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</si>
  <si>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</si>
  <si>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</si>
  <si>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</si>
  <si>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NBJJ</t>
    <phoneticPr fontId="6" type="noConversion"/>
  </si>
  <si>
    <t>UT203</t>
    <phoneticPr fontId="6" type="noConversion"/>
  </si>
  <si>
    <t>PVC 420g/pc</t>
    <phoneticPr fontId="6" type="noConversion"/>
  </si>
  <si>
    <t>JIAJIE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</si>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</sst>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184058</xdr:colOff>
      <xdr:row>6</xdr:row>
      <xdr:rowOff>402437</xdr:rowOff>
    </xdr:from>
    <xdr:to>
      <xdr:col>78</xdr:col>
      <xdr:colOff>447069</xdr:colOff>
      <xdr:row>8</xdr:row>
      <xdr:rowOff>618151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56F28D9-DF83-4641-A2B6-3A524A97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6258" y="10187787"/>
          <a:ext cx="7959211" cy="1930213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P1" zoomScale="95" zoomScaleNormal="95" workbookViewId="0">
      <selection activeCell="AF5" sqref="AF5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4</v>
      </c>
      <c r="B1" s="11" t="s">
        <v>5</v>
      </c>
      <c r="C1" s="12" t="s">
        <v>6</v>
      </c>
      <c r="D1" s="13" t="s">
        <v>0</v>
      </c>
      <c r="E1" s="13" t="s">
        <v>3</v>
      </c>
      <c r="F1" s="14" t="s">
        <v>7</v>
      </c>
      <c r="G1" s="12" t="s">
        <v>8</v>
      </c>
      <c r="H1" s="15" t="s">
        <v>9</v>
      </c>
      <c r="I1" s="16" t="s">
        <v>10</v>
      </c>
      <c r="J1" s="15" t="s">
        <v>11</v>
      </c>
      <c r="K1" s="16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2" t="s">
        <v>17</v>
      </c>
      <c r="Q1" s="12" t="s">
        <v>18</v>
      </c>
      <c r="R1" s="16" t="s">
        <v>19</v>
      </c>
      <c r="S1" s="108"/>
      <c r="T1" s="65" t="s">
        <v>20</v>
      </c>
      <c r="U1" s="17" t="s">
        <v>21</v>
      </c>
      <c r="V1" s="11" t="s">
        <v>22</v>
      </c>
      <c r="W1" s="18" t="s">
        <v>23</v>
      </c>
      <c r="X1" s="18" t="s">
        <v>24</v>
      </c>
      <c r="Y1" s="18" t="s">
        <v>25</v>
      </c>
      <c r="Z1" s="18" t="s">
        <v>26</v>
      </c>
      <c r="AA1" s="18" t="s">
        <v>27</v>
      </c>
      <c r="AB1" s="18" t="s">
        <v>28</v>
      </c>
      <c r="AC1" s="19" t="s">
        <v>29</v>
      </c>
      <c r="AD1" s="20" t="s">
        <v>30</v>
      </c>
      <c r="AE1" s="21" t="s">
        <v>31</v>
      </c>
      <c r="AF1" s="22" t="s">
        <v>32</v>
      </c>
      <c r="AG1" s="23" t="s">
        <v>33</v>
      </c>
      <c r="AH1" s="11" t="s">
        <v>34</v>
      </c>
      <c r="AI1" s="24" t="s">
        <v>35</v>
      </c>
      <c r="AJ1" s="11" t="s">
        <v>36</v>
      </c>
      <c r="AK1" s="25" t="s">
        <v>92</v>
      </c>
      <c r="AL1" s="26" t="s">
        <v>37</v>
      </c>
      <c r="AM1" s="24" t="s">
        <v>38</v>
      </c>
      <c r="AN1" s="25" t="s">
        <v>39</v>
      </c>
      <c r="AO1" s="24" t="s">
        <v>40</v>
      </c>
      <c r="AP1" s="25" t="s">
        <v>41</v>
      </c>
      <c r="AQ1" s="24" t="s">
        <v>42</v>
      </c>
      <c r="AR1" s="27" t="s">
        <v>43</v>
      </c>
      <c r="AS1" s="25" t="s">
        <v>44</v>
      </c>
      <c r="AT1" s="24" t="s">
        <v>45</v>
      </c>
      <c r="AU1" s="24" t="s">
        <v>46</v>
      </c>
      <c r="AV1" s="28" t="s">
        <v>47</v>
      </c>
      <c r="AW1" s="29" t="s">
        <v>48</v>
      </c>
      <c r="AX1" s="148" t="s">
        <v>94</v>
      </c>
      <c r="AY1" s="30" t="s">
        <v>106</v>
      </c>
      <c r="AZ1" s="102" t="s">
        <v>105</v>
      </c>
      <c r="BA1" s="31" t="s">
        <v>49</v>
      </c>
      <c r="BB1" s="29" t="s">
        <v>50</v>
      </c>
      <c r="BC1" s="32" t="s">
        <v>51</v>
      </c>
      <c r="BD1" s="11" t="s">
        <v>124</v>
      </c>
      <c r="BE1" s="24" t="s">
        <v>52</v>
      </c>
      <c r="BF1" s="24" t="s">
        <v>53</v>
      </c>
      <c r="BG1" s="24" t="s">
        <v>54</v>
      </c>
      <c r="BH1" s="33" t="s">
        <v>55</v>
      </c>
      <c r="BI1" s="34" t="s">
        <v>56</v>
      </c>
      <c r="BJ1" s="34" t="s">
        <v>57</v>
      </c>
      <c r="BK1" s="35" t="s">
        <v>58</v>
      </c>
      <c r="BL1" s="35" t="s">
        <v>59</v>
      </c>
      <c r="BM1" s="35" t="s">
        <v>60</v>
      </c>
    </row>
    <row r="2" spans="1:66" s="60" customFormat="1" ht="67.5" customHeight="1" x14ac:dyDescent="0.25">
      <c r="A2" s="43">
        <v>1</v>
      </c>
      <c r="B2" s="44"/>
      <c r="C2" s="44"/>
      <c r="D2" s="152" t="s">
        <v>91</v>
      </c>
      <c r="E2" s="44" t="s">
        <v>61</v>
      </c>
      <c r="F2" s="44" t="s">
        <v>1</v>
      </c>
      <c r="G2" s="62" t="s">
        <v>62</v>
      </c>
      <c r="H2" s="151" t="s">
        <v>125</v>
      </c>
      <c r="I2" s="46" t="s">
        <v>63</v>
      </c>
      <c r="J2" s="61" t="s">
        <v>126</v>
      </c>
      <c r="K2" s="45" t="s">
        <v>64</v>
      </c>
      <c r="L2" s="162" t="s">
        <v>148</v>
      </c>
      <c r="M2" s="61" t="s">
        <v>65</v>
      </c>
      <c r="N2" s="44"/>
      <c r="O2" s="46"/>
      <c r="P2" s="163" t="s">
        <v>151</v>
      </c>
      <c r="Q2" s="47"/>
      <c r="R2" s="44" t="s">
        <v>66</v>
      </c>
      <c r="S2" s="109"/>
      <c r="T2" s="66">
        <v>3.75</v>
      </c>
      <c r="U2" s="44" t="s">
        <v>67</v>
      </c>
      <c r="V2" s="44" t="s">
        <v>68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/>
      <c r="AF2" s="49">
        <v>63</v>
      </c>
      <c r="AG2" s="52">
        <f t="shared" ref="AG2:AG16" si="0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69</v>
      </c>
      <c r="AK2" s="56">
        <f>11.3%+7.5%+15%</f>
        <v>0.33799999999999997</v>
      </c>
      <c r="AL2" s="54">
        <f t="shared" ref="AL2:AL16" si="1">IF(ISERROR(T2*AK2),"",T2*AK2)</f>
        <v>1.2674999999999998</v>
      </c>
      <c r="AM2" s="54">
        <f t="shared" ref="AM2:AM16" si="2">IF(ISERROR(T2+AI2+AL2),"",T2+AI2+AL2)</f>
        <v>5.1861666666666668</v>
      </c>
      <c r="AN2" s="57">
        <v>0.01</v>
      </c>
      <c r="AO2" s="54">
        <f t="shared" ref="AO2:AO10" si="3">IF(ISERROR(AX2*AN2),"",AX2*AN2)</f>
        <v>7.6499999999999999E-2</v>
      </c>
      <c r="AP2" s="57">
        <v>0.05</v>
      </c>
      <c r="AQ2" s="54">
        <f t="shared" ref="AQ2:AQ10" si="4">IF(ISERROR(AX2*AP2),"",AX2*AP2)</f>
        <v>0.38250000000000006</v>
      </c>
      <c r="AR2" s="58"/>
      <c r="AS2" s="57">
        <v>0</v>
      </c>
      <c r="AT2" s="54">
        <f t="shared" ref="AT2:AT10" si="5">IF(ISERROR(AX2*AS2),"",AX2*AS2)</f>
        <v>0</v>
      </c>
      <c r="AU2" s="54">
        <f t="shared" ref="AU2:AU16" si="6">IF(ISERROR(AO2+AQ2+AT2),"",AO2+AQ2+AT2)</f>
        <v>0.45900000000000007</v>
      </c>
      <c r="AV2" s="54">
        <f t="shared" ref="AV2:AV16" si="7">IF(ISERROR(AM2+AU2),"",AM2+AU2)</f>
        <v>5.6451666666666664</v>
      </c>
      <c r="AW2" s="67">
        <f t="shared" ref="AW2:AW10" si="8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9">IF(ISERROR((BA2-AX2)/BA2),"",(BA2-AX2)/BA2)</f>
        <v>0.54328358208955219</v>
      </c>
      <c r="BC2" s="44"/>
      <c r="BD2" s="149">
        <v>1152</v>
      </c>
      <c r="BE2" s="54">
        <f t="shared" ref="BE2:BE7" si="10">IF(ISERROR(AV2*BD2),"",AV2*BD2)</f>
        <v>6503.232</v>
      </c>
      <c r="BF2" s="59">
        <f t="shared" ref="BF2:BF10" si="11">IF(ISERROR(AX2*BD2),"",AX2*BD2)</f>
        <v>8812.8000000000011</v>
      </c>
      <c r="BG2" s="59">
        <f t="shared" ref="BG2:BG16" si="12">IF(ISERROR(BA2*BD2),"",BA2*BD2)</f>
        <v>19296</v>
      </c>
      <c r="BH2" s="51">
        <f t="shared" ref="BH2:BH10" si="13">IF(W2="","",W2*X2*Y2/1000000/AD2*BD2)</f>
        <v>4.0803840000000005</v>
      </c>
      <c r="BI2" s="44">
        <v>25</v>
      </c>
      <c r="BK2" s="60" t="s">
        <v>70</v>
      </c>
      <c r="BL2" s="60" t="s">
        <v>2</v>
      </c>
      <c r="BM2" s="60" t="s">
        <v>71</v>
      </c>
      <c r="BN2" s="68" t="s">
        <v>96</v>
      </c>
    </row>
    <row r="3" spans="1:66" s="60" customFormat="1" ht="67.5" customHeight="1" x14ac:dyDescent="0.25">
      <c r="A3" s="43">
        <v>2</v>
      </c>
      <c r="B3" s="44"/>
      <c r="C3" s="44"/>
      <c r="D3" s="152" t="s">
        <v>91</v>
      </c>
      <c r="E3" s="44" t="s">
        <v>61</v>
      </c>
      <c r="F3" s="44" t="s">
        <v>1</v>
      </c>
      <c r="G3" s="62" t="s">
        <v>72</v>
      </c>
      <c r="H3" s="151" t="s">
        <v>125</v>
      </c>
      <c r="I3" s="46" t="s">
        <v>63</v>
      </c>
      <c r="J3" s="61" t="s">
        <v>126</v>
      </c>
      <c r="K3" s="45" t="s">
        <v>64</v>
      </c>
      <c r="L3" s="162" t="s">
        <v>148</v>
      </c>
      <c r="M3" s="61" t="s">
        <v>73</v>
      </c>
      <c r="N3" s="44"/>
      <c r="O3" s="46"/>
      <c r="P3" s="163" t="s">
        <v>152</v>
      </c>
      <c r="Q3" s="47"/>
      <c r="R3" s="44" t="s">
        <v>66</v>
      </c>
      <c r="S3" s="109"/>
      <c r="T3" s="66">
        <v>3.75</v>
      </c>
      <c r="U3" s="44" t="s">
        <v>67</v>
      </c>
      <c r="V3" s="44" t="s">
        <v>68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/>
      <c r="AF3" s="49">
        <v>63</v>
      </c>
      <c r="AG3" s="52">
        <f t="shared" si="0"/>
        <v>17786.561264822136</v>
      </c>
      <c r="AH3" s="53">
        <v>3000</v>
      </c>
      <c r="AI3" s="54">
        <f t="shared" ref="AI3:AI16" si="14">AH3/AG3</f>
        <v>0.16866666666666666</v>
      </c>
      <c r="AJ3" s="55" t="s">
        <v>69</v>
      </c>
      <c r="AK3" s="56">
        <f t="shared" ref="AK3:AK4" si="15">11.3%+7.5%+15%</f>
        <v>0.33799999999999997</v>
      </c>
      <c r="AL3" s="54">
        <f t="shared" si="1"/>
        <v>1.2674999999999998</v>
      </c>
      <c r="AM3" s="54">
        <f t="shared" si="2"/>
        <v>5.1861666666666668</v>
      </c>
      <c r="AN3" s="57">
        <v>0.01</v>
      </c>
      <c r="AO3" s="54">
        <f t="shared" si="3"/>
        <v>7.6499999999999999E-2</v>
      </c>
      <c r="AP3" s="57">
        <v>0.05</v>
      </c>
      <c r="AQ3" s="54">
        <f t="shared" si="4"/>
        <v>0.38250000000000006</v>
      </c>
      <c r="AR3" s="58"/>
      <c r="AS3" s="57">
        <v>0</v>
      </c>
      <c r="AT3" s="54">
        <f t="shared" si="5"/>
        <v>0</v>
      </c>
      <c r="AU3" s="54">
        <f t="shared" si="6"/>
        <v>0.45900000000000007</v>
      </c>
      <c r="AV3" s="54">
        <f t="shared" si="7"/>
        <v>5.6451666666666664</v>
      </c>
      <c r="AW3" s="67">
        <f t="shared" si="8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9"/>
        <v>0.54328358208955219</v>
      </c>
      <c r="BC3" s="44"/>
      <c r="BD3" s="149">
        <v>1272</v>
      </c>
      <c r="BE3" s="54">
        <f t="shared" si="10"/>
        <v>7180.652</v>
      </c>
      <c r="BF3" s="59">
        <f t="shared" si="11"/>
        <v>9730.8000000000011</v>
      </c>
      <c r="BG3" s="59">
        <f t="shared" si="12"/>
        <v>21306</v>
      </c>
      <c r="BH3" s="51">
        <f t="shared" si="13"/>
        <v>4.5054239999999997</v>
      </c>
      <c r="BI3" s="44">
        <v>25</v>
      </c>
      <c r="BK3" s="60" t="s">
        <v>70</v>
      </c>
      <c r="BL3" s="60" t="s">
        <v>2</v>
      </c>
      <c r="BM3" s="60" t="s">
        <v>71</v>
      </c>
    </row>
    <row r="4" spans="1:66" s="60" customFormat="1" ht="67.5" customHeight="1" x14ac:dyDescent="0.2">
      <c r="A4" s="43">
        <v>15</v>
      </c>
      <c r="B4" s="44"/>
      <c r="C4" s="44"/>
      <c r="D4" s="44" t="s">
        <v>74</v>
      </c>
      <c r="E4" s="44" t="s">
        <v>90</v>
      </c>
      <c r="F4" s="44" t="s">
        <v>1</v>
      </c>
      <c r="G4" s="62" t="s">
        <v>75</v>
      </c>
      <c r="H4" s="151" t="s">
        <v>125</v>
      </c>
      <c r="I4" s="46" t="s">
        <v>76</v>
      </c>
      <c r="J4" s="61" t="s">
        <v>127</v>
      </c>
      <c r="K4" s="45" t="s">
        <v>77</v>
      </c>
      <c r="L4" s="162" t="s">
        <v>148</v>
      </c>
      <c r="M4" s="61" t="s">
        <v>78</v>
      </c>
      <c r="N4" s="44"/>
      <c r="O4" s="46"/>
      <c r="P4" s="164" t="s">
        <v>153</v>
      </c>
      <c r="Q4" s="47"/>
      <c r="R4" s="44" t="s">
        <v>66</v>
      </c>
      <c r="S4" s="109"/>
      <c r="T4" s="66">
        <v>1.95</v>
      </c>
      <c r="U4" s="44" t="s">
        <v>67</v>
      </c>
      <c r="V4" s="44" t="s">
        <v>79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/>
      <c r="AF4" s="49">
        <v>63</v>
      </c>
      <c r="AG4" s="52">
        <f t="shared" si="0"/>
        <v>30866.749345459557</v>
      </c>
      <c r="AH4" s="53">
        <v>3000</v>
      </c>
      <c r="AI4" s="54">
        <f t="shared" si="14"/>
        <v>9.7191964285714277E-2</v>
      </c>
      <c r="AJ4" s="55" t="s">
        <v>69</v>
      </c>
      <c r="AK4" s="56">
        <f t="shared" si="15"/>
        <v>0.33799999999999997</v>
      </c>
      <c r="AL4" s="54">
        <f t="shared" si="1"/>
        <v>0.65909999999999991</v>
      </c>
      <c r="AM4" s="54">
        <f t="shared" si="2"/>
        <v>2.7062919642857142</v>
      </c>
      <c r="AN4" s="57">
        <v>0.01</v>
      </c>
      <c r="AO4" s="54">
        <f t="shared" si="3"/>
        <v>3.95E-2</v>
      </c>
      <c r="AP4" s="57">
        <v>0.06</v>
      </c>
      <c r="AQ4" s="54">
        <f t="shared" si="4"/>
        <v>0.23699999999999999</v>
      </c>
      <c r="AR4" s="58"/>
      <c r="AS4" s="57">
        <v>0</v>
      </c>
      <c r="AT4" s="54">
        <f t="shared" si="5"/>
        <v>0</v>
      </c>
      <c r="AU4" s="54">
        <f t="shared" si="6"/>
        <v>0.27649999999999997</v>
      </c>
      <c r="AV4" s="54">
        <f t="shared" si="7"/>
        <v>2.9827919642857141</v>
      </c>
      <c r="AW4" s="67">
        <f t="shared" si="8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9"/>
        <v>0.56111111111111112</v>
      </c>
      <c r="BC4" s="44"/>
      <c r="BD4" s="149">
        <v>1000</v>
      </c>
      <c r="BE4" s="54">
        <f t="shared" si="10"/>
        <v>2982.7919642857141</v>
      </c>
      <c r="BF4" s="59">
        <f t="shared" si="11"/>
        <v>3950</v>
      </c>
      <c r="BG4" s="59">
        <f t="shared" si="12"/>
        <v>9000</v>
      </c>
      <c r="BH4" s="51">
        <f t="shared" si="13"/>
        <v>2.0410312500000001</v>
      </c>
      <c r="BI4" s="44">
        <v>9</v>
      </c>
      <c r="BK4" s="60" t="s">
        <v>70</v>
      </c>
      <c r="BL4" s="60" t="s">
        <v>2</v>
      </c>
      <c r="BM4" s="60" t="s">
        <v>80</v>
      </c>
      <c r="BN4" s="68" t="s">
        <v>95</v>
      </c>
    </row>
    <row r="5" spans="1:66" s="60" customFormat="1" ht="67.5" customHeight="1" x14ac:dyDescent="0.2">
      <c r="A5" s="43">
        <v>16</v>
      </c>
      <c r="B5" s="44"/>
      <c r="C5" s="44"/>
      <c r="D5" s="44" t="s">
        <v>74</v>
      </c>
      <c r="E5" s="44" t="s">
        <v>90</v>
      </c>
      <c r="F5" s="44" t="s">
        <v>1</v>
      </c>
      <c r="G5" s="62" t="s">
        <v>81</v>
      </c>
      <c r="H5" s="151" t="s">
        <v>129</v>
      </c>
      <c r="I5" s="46" t="s">
        <v>82</v>
      </c>
      <c r="J5" s="61" t="s">
        <v>128</v>
      </c>
      <c r="K5" s="45" t="s">
        <v>83</v>
      </c>
      <c r="L5" s="162" t="s">
        <v>148</v>
      </c>
      <c r="M5" s="61" t="s">
        <v>84</v>
      </c>
      <c r="N5" s="44"/>
      <c r="O5" s="46"/>
      <c r="P5" s="164" t="s">
        <v>154</v>
      </c>
      <c r="Q5" s="47"/>
      <c r="R5" s="44" t="s">
        <v>66</v>
      </c>
      <c r="S5" s="109"/>
      <c r="T5" s="66">
        <v>1.35</v>
      </c>
      <c r="U5" s="44" t="s">
        <v>67</v>
      </c>
      <c r="V5" s="44" t="s">
        <v>79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/>
      <c r="AF5" s="49">
        <v>63</v>
      </c>
      <c r="AG5" s="52">
        <f t="shared" si="0"/>
        <v>30866.749345459557</v>
      </c>
      <c r="AH5" s="53">
        <v>3000</v>
      </c>
      <c r="AI5" s="54">
        <f t="shared" si="14"/>
        <v>9.7191964285714277E-2</v>
      </c>
      <c r="AJ5" s="55" t="s">
        <v>93</v>
      </c>
      <c r="AK5" s="56">
        <f>3.3%+15%</f>
        <v>0.183</v>
      </c>
      <c r="AL5" s="54">
        <f t="shared" si="1"/>
        <v>0.24705000000000002</v>
      </c>
      <c r="AM5" s="54">
        <f t="shared" si="2"/>
        <v>1.6942419642857143</v>
      </c>
      <c r="AN5" s="57">
        <v>0.01</v>
      </c>
      <c r="AO5" s="54">
        <f t="shared" si="3"/>
        <v>2.5499999999999998E-2</v>
      </c>
      <c r="AP5" s="57">
        <v>0.06</v>
      </c>
      <c r="AQ5" s="54">
        <f t="shared" si="4"/>
        <v>0.153</v>
      </c>
      <c r="AR5" s="58"/>
      <c r="AS5" s="57">
        <v>0</v>
      </c>
      <c r="AT5" s="54">
        <f t="shared" si="5"/>
        <v>0</v>
      </c>
      <c r="AU5" s="54">
        <f t="shared" si="6"/>
        <v>0.17849999999999999</v>
      </c>
      <c r="AV5" s="54">
        <f t="shared" si="7"/>
        <v>1.8727419642857144</v>
      </c>
      <c r="AW5" s="67">
        <f t="shared" si="8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9"/>
        <v>0.57500000000000007</v>
      </c>
      <c r="BC5" s="44"/>
      <c r="BD5" s="149">
        <v>2172</v>
      </c>
      <c r="BE5" s="54">
        <f t="shared" si="10"/>
        <v>4067.5955464285717</v>
      </c>
      <c r="BF5" s="59">
        <f t="shared" si="11"/>
        <v>5538.5999999999995</v>
      </c>
      <c r="BG5" s="59">
        <f t="shared" si="12"/>
        <v>13032</v>
      </c>
      <c r="BH5" s="51">
        <f t="shared" si="13"/>
        <v>4.433119875</v>
      </c>
      <c r="BI5" s="44">
        <v>15</v>
      </c>
      <c r="BK5" s="60" t="s">
        <v>70</v>
      </c>
      <c r="BL5" s="60" t="s">
        <v>2</v>
      </c>
      <c r="BM5" s="60" t="s">
        <v>80</v>
      </c>
      <c r="BN5" s="68" t="s">
        <v>97</v>
      </c>
    </row>
    <row r="6" spans="1:66" s="60" customFormat="1" ht="67.5" customHeight="1" x14ac:dyDescent="0.25">
      <c r="A6" s="43">
        <v>17</v>
      </c>
      <c r="B6" s="44"/>
      <c r="C6" s="44"/>
      <c r="D6" s="152" t="s">
        <v>91</v>
      </c>
      <c r="E6" s="44" t="s">
        <v>61</v>
      </c>
      <c r="F6" s="44" t="s">
        <v>1</v>
      </c>
      <c r="G6" s="62" t="s">
        <v>81</v>
      </c>
      <c r="H6" s="151" t="s">
        <v>129</v>
      </c>
      <c r="I6" s="46" t="s">
        <v>82</v>
      </c>
      <c r="J6" s="61" t="s">
        <v>130</v>
      </c>
      <c r="K6" s="45" t="s">
        <v>83</v>
      </c>
      <c r="L6" s="162" t="s">
        <v>148</v>
      </c>
      <c r="M6" s="61" t="s">
        <v>84</v>
      </c>
      <c r="N6" s="44"/>
      <c r="O6" s="46"/>
      <c r="P6" s="163" t="s">
        <v>155</v>
      </c>
      <c r="Q6" s="47"/>
      <c r="R6" s="44" t="s">
        <v>66</v>
      </c>
      <c r="S6" s="109"/>
      <c r="T6" s="66">
        <v>1.22</v>
      </c>
      <c r="U6" s="44" t="s">
        <v>67</v>
      </c>
      <c r="V6" s="44" t="s">
        <v>79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/>
      <c r="AF6" s="49">
        <v>63</v>
      </c>
      <c r="AG6" s="52">
        <f t="shared" si="0"/>
        <v>30866.749345459557</v>
      </c>
      <c r="AH6" s="53">
        <v>3000</v>
      </c>
      <c r="AI6" s="54">
        <f t="shared" si="14"/>
        <v>9.7191964285714277E-2</v>
      </c>
      <c r="AJ6" s="55" t="s">
        <v>93</v>
      </c>
      <c r="AK6" s="56">
        <f>3.3%+15%</f>
        <v>0.183</v>
      </c>
      <c r="AL6" s="54">
        <f t="shared" si="1"/>
        <v>0.22325999999999999</v>
      </c>
      <c r="AM6" s="54">
        <f t="shared" si="2"/>
        <v>1.5404519642857142</v>
      </c>
      <c r="AN6" s="57">
        <v>0.01</v>
      </c>
      <c r="AO6" s="54">
        <f t="shared" si="3"/>
        <v>2.5499999999999998E-2</v>
      </c>
      <c r="AP6" s="57">
        <v>0.05</v>
      </c>
      <c r="AQ6" s="54">
        <f t="shared" si="4"/>
        <v>0.1275</v>
      </c>
      <c r="AR6" s="58"/>
      <c r="AS6" s="57">
        <v>0</v>
      </c>
      <c r="AT6" s="54">
        <f t="shared" si="5"/>
        <v>0</v>
      </c>
      <c r="AU6" s="54">
        <f t="shared" si="6"/>
        <v>0.153</v>
      </c>
      <c r="AV6" s="54">
        <f t="shared" si="7"/>
        <v>1.6934519642857142</v>
      </c>
      <c r="AW6" s="67">
        <f t="shared" si="8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9"/>
        <v>0.53636363636363638</v>
      </c>
      <c r="BC6" s="44"/>
      <c r="BD6" s="149">
        <v>2292</v>
      </c>
      <c r="BE6" s="54">
        <f t="shared" si="10"/>
        <v>3881.3919021428569</v>
      </c>
      <c r="BF6" s="59">
        <f t="shared" si="11"/>
        <v>5844.5999999999995</v>
      </c>
      <c r="BG6" s="59">
        <f t="shared" si="12"/>
        <v>12606</v>
      </c>
      <c r="BH6" s="51">
        <f t="shared" si="13"/>
        <v>4.6780436249999999</v>
      </c>
      <c r="BI6" s="44">
        <v>15</v>
      </c>
      <c r="BK6" s="60" t="s">
        <v>70</v>
      </c>
      <c r="BL6" s="60" t="s">
        <v>2</v>
      </c>
      <c r="BM6" s="60" t="s">
        <v>80</v>
      </c>
    </row>
    <row r="7" spans="1:66" s="60" customFormat="1" ht="67.5" customHeight="1" x14ac:dyDescent="0.25">
      <c r="A7" s="69">
        <v>18</v>
      </c>
      <c r="B7" s="70"/>
      <c r="C7" s="70"/>
      <c r="D7" s="152" t="s">
        <v>91</v>
      </c>
      <c r="E7" s="44" t="s">
        <v>61</v>
      </c>
      <c r="F7" s="70" t="s">
        <v>1</v>
      </c>
      <c r="G7" s="71" t="s">
        <v>85</v>
      </c>
      <c r="H7" s="151" t="s">
        <v>129</v>
      </c>
      <c r="I7" s="72" t="s">
        <v>86</v>
      </c>
      <c r="J7" s="73" t="s">
        <v>131</v>
      </c>
      <c r="K7" s="74" t="s">
        <v>87</v>
      </c>
      <c r="L7" s="162" t="s">
        <v>148</v>
      </c>
      <c r="M7" s="73" t="s">
        <v>88</v>
      </c>
      <c r="N7" s="70"/>
      <c r="O7" s="72"/>
      <c r="P7" s="163" t="s">
        <v>156</v>
      </c>
      <c r="Q7" s="75"/>
      <c r="R7" s="70" t="s">
        <v>66</v>
      </c>
      <c r="S7" s="112" t="s">
        <v>107</v>
      </c>
      <c r="T7" s="76">
        <v>1.35</v>
      </c>
      <c r="U7" s="70" t="s">
        <v>67</v>
      </c>
      <c r="V7" s="70" t="s">
        <v>79</v>
      </c>
      <c r="W7" s="77">
        <v>41</v>
      </c>
      <c r="X7" s="77">
        <v>29.5</v>
      </c>
      <c r="Y7" s="77">
        <v>40.5</v>
      </c>
      <c r="Z7" s="77"/>
      <c r="AA7" s="77"/>
      <c r="AB7" s="77"/>
      <c r="AC7" s="78">
        <v>15.5</v>
      </c>
      <c r="AD7" s="79">
        <v>24</v>
      </c>
      <c r="AE7" s="80"/>
      <c r="AF7" s="78">
        <v>63</v>
      </c>
      <c r="AG7" s="81">
        <f t="shared" si="0"/>
        <v>30866.749345459557</v>
      </c>
      <c r="AH7" s="82">
        <v>3000</v>
      </c>
      <c r="AI7" s="83">
        <f t="shared" si="14"/>
        <v>9.7191964285714277E-2</v>
      </c>
      <c r="AJ7" s="84" t="s">
        <v>93</v>
      </c>
      <c r="AK7" s="85">
        <f>3.3%+15%</f>
        <v>0.183</v>
      </c>
      <c r="AL7" s="83">
        <f t="shared" si="1"/>
        <v>0.24705000000000002</v>
      </c>
      <c r="AM7" s="83">
        <f t="shared" si="2"/>
        <v>1.6942419642857143</v>
      </c>
      <c r="AN7" s="86">
        <v>0.01</v>
      </c>
      <c r="AO7" s="83">
        <f t="shared" si="3"/>
        <v>2.5499999999999998E-2</v>
      </c>
      <c r="AP7" s="86">
        <v>0.05</v>
      </c>
      <c r="AQ7" s="83">
        <f t="shared" si="4"/>
        <v>0.1275</v>
      </c>
      <c r="AR7" s="87"/>
      <c r="AS7" s="86">
        <v>0</v>
      </c>
      <c r="AT7" s="83">
        <f t="shared" si="5"/>
        <v>0</v>
      </c>
      <c r="AU7" s="83">
        <f t="shared" si="6"/>
        <v>0.153</v>
      </c>
      <c r="AV7" s="83">
        <f t="shared" si="7"/>
        <v>1.8472419642857143</v>
      </c>
      <c r="AW7" s="88">
        <f t="shared" si="8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9"/>
        <v>0.57500000000000007</v>
      </c>
      <c r="BC7" s="70"/>
      <c r="BD7" s="149">
        <v>2292</v>
      </c>
      <c r="BE7" s="83">
        <f t="shared" si="10"/>
        <v>4233.8785821428573</v>
      </c>
      <c r="BF7" s="90">
        <f t="shared" si="11"/>
        <v>5844.5999999999995</v>
      </c>
      <c r="BG7" s="90">
        <f t="shared" si="12"/>
        <v>13752</v>
      </c>
      <c r="BH7" s="80">
        <f t="shared" si="13"/>
        <v>4.6780436249999999</v>
      </c>
      <c r="BI7" s="70">
        <v>15</v>
      </c>
      <c r="BK7" s="60" t="s">
        <v>70</v>
      </c>
      <c r="BL7" s="60" t="s">
        <v>2</v>
      </c>
      <c r="BM7" s="60" t="s">
        <v>80</v>
      </c>
    </row>
    <row r="8" spans="1:66" ht="67.5" customHeight="1" x14ac:dyDescent="0.25">
      <c r="A8" s="91"/>
      <c r="B8" s="92"/>
      <c r="C8" s="92"/>
      <c r="D8" s="36" t="s">
        <v>98</v>
      </c>
      <c r="E8" s="44" t="s">
        <v>90</v>
      </c>
      <c r="F8" s="70" t="s">
        <v>1</v>
      </c>
      <c r="G8" s="36" t="s">
        <v>99</v>
      </c>
      <c r="H8" s="154" t="s">
        <v>132</v>
      </c>
      <c r="I8" s="155" t="s">
        <v>100</v>
      </c>
      <c r="J8" s="154" t="s">
        <v>100</v>
      </c>
      <c r="K8" s="153" t="s">
        <v>100</v>
      </c>
      <c r="L8" s="162" t="s">
        <v>148</v>
      </c>
      <c r="M8" s="158" t="s">
        <v>140</v>
      </c>
      <c r="N8" s="38"/>
      <c r="O8" s="38"/>
      <c r="P8" s="164" t="s">
        <v>157</v>
      </c>
      <c r="Q8" s="92"/>
      <c r="R8" s="44" t="s">
        <v>66</v>
      </c>
      <c r="S8" s="111">
        <v>6.02</v>
      </c>
      <c r="T8" s="110">
        <v>5.87</v>
      </c>
      <c r="U8" s="44" t="s">
        <v>67</v>
      </c>
      <c r="V8" s="36" t="s">
        <v>101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/>
      <c r="AF8" s="49">
        <v>63</v>
      </c>
      <c r="AG8" s="52">
        <f t="shared" si="0"/>
        <v>12032.085561497326</v>
      </c>
      <c r="AH8" s="53">
        <v>3000</v>
      </c>
      <c r="AI8" s="54">
        <f t="shared" si="14"/>
        <v>0.24933333333333332</v>
      </c>
      <c r="AJ8" s="98" t="s">
        <v>69</v>
      </c>
      <c r="AK8" s="56">
        <f t="shared" ref="AK8" si="16">11.3%+7.5%+15%</f>
        <v>0.33799999999999997</v>
      </c>
      <c r="AL8" s="54">
        <f t="shared" si="1"/>
        <v>1.9840599999999999</v>
      </c>
      <c r="AM8" s="54">
        <f t="shared" si="2"/>
        <v>8.103393333333333</v>
      </c>
      <c r="AN8" s="57">
        <v>0.01</v>
      </c>
      <c r="AO8" s="54">
        <f t="shared" si="3"/>
        <v>0.11900000000000001</v>
      </c>
      <c r="AP8" s="57">
        <v>0.06</v>
      </c>
      <c r="AQ8" s="54">
        <f t="shared" si="4"/>
        <v>0.71399999999999997</v>
      </c>
      <c r="AR8" s="10"/>
      <c r="AS8" s="57">
        <v>0</v>
      </c>
      <c r="AT8" s="54">
        <f t="shared" si="5"/>
        <v>0</v>
      </c>
      <c r="AU8" s="54">
        <f t="shared" si="6"/>
        <v>0.83299999999999996</v>
      </c>
      <c r="AV8" s="54">
        <f t="shared" si="7"/>
        <v>8.9363933333333332</v>
      </c>
      <c r="AW8" s="67">
        <f t="shared" si="8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9"/>
        <v>0.52380952380952372</v>
      </c>
      <c r="BC8" s="10"/>
      <c r="BD8" s="149">
        <v>1000</v>
      </c>
      <c r="BE8" s="83">
        <f t="shared" ref="BE8:BE16" si="17">IF(ISERROR(AV8*BD8),"",AV8*BD8)</f>
        <v>8936.3933333333334</v>
      </c>
      <c r="BF8" s="90">
        <f t="shared" si="11"/>
        <v>11900</v>
      </c>
      <c r="BG8" s="10">
        <f t="shared" si="12"/>
        <v>24990</v>
      </c>
      <c r="BH8" s="80">
        <f t="shared" si="13"/>
        <v>5.2359999999999998</v>
      </c>
      <c r="BI8" s="92"/>
      <c r="BJ8" s="92"/>
      <c r="BK8" s="60" t="s">
        <v>70</v>
      </c>
      <c r="BL8" s="60" t="s">
        <v>2</v>
      </c>
      <c r="BM8" s="37" t="s">
        <v>102</v>
      </c>
    </row>
    <row r="9" spans="1:66" ht="67.5" customHeight="1" x14ac:dyDescent="0.25">
      <c r="A9" s="113" t="s">
        <v>121</v>
      </c>
      <c r="B9" s="92"/>
      <c r="C9" s="92"/>
      <c r="D9" s="36" t="s">
        <v>98</v>
      </c>
      <c r="E9" s="44" t="s">
        <v>90</v>
      </c>
      <c r="F9" s="70" t="s">
        <v>1</v>
      </c>
      <c r="G9" s="36" t="s">
        <v>103</v>
      </c>
      <c r="H9" s="156" t="s">
        <v>133</v>
      </c>
      <c r="I9" s="156" t="s">
        <v>134</v>
      </c>
      <c r="J9" s="156" t="s">
        <v>134</v>
      </c>
      <c r="K9" s="153" t="s">
        <v>135</v>
      </c>
      <c r="L9" s="162" t="s">
        <v>148</v>
      </c>
      <c r="M9" s="159" t="s">
        <v>139</v>
      </c>
      <c r="N9" s="38"/>
      <c r="O9" s="38"/>
      <c r="P9" s="164" t="s">
        <v>158</v>
      </c>
      <c r="Q9" s="92"/>
      <c r="R9" s="44" t="s">
        <v>66</v>
      </c>
      <c r="S9" s="111"/>
      <c r="T9" s="110">
        <v>6.25</v>
      </c>
      <c r="U9" s="44" t="s">
        <v>67</v>
      </c>
      <c r="V9" s="36" t="s">
        <v>101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/>
      <c r="AF9" s="49">
        <v>63</v>
      </c>
      <c r="AG9" s="52">
        <f t="shared" si="0"/>
        <v>12032.085561497326</v>
      </c>
      <c r="AH9" s="53">
        <v>3000</v>
      </c>
      <c r="AI9" s="54">
        <f t="shared" si="14"/>
        <v>0.24933333333333332</v>
      </c>
      <c r="AJ9" s="97" t="s">
        <v>104</v>
      </c>
      <c r="AK9" s="93">
        <f t="shared" ref="AK9:AK10" si="18">10.3%+7.5%+15%</f>
        <v>0.32799999999999996</v>
      </c>
      <c r="AL9" s="54">
        <f t="shared" si="1"/>
        <v>2.0499999999999998</v>
      </c>
      <c r="AM9" s="54">
        <f t="shared" si="2"/>
        <v>8.5493333333333332</v>
      </c>
      <c r="AN9" s="57">
        <v>0.01</v>
      </c>
      <c r="AO9" s="54">
        <f t="shared" si="3"/>
        <v>0.13500000000000001</v>
      </c>
      <c r="AP9" s="57">
        <v>0.06</v>
      </c>
      <c r="AQ9" s="54">
        <f t="shared" si="4"/>
        <v>0.80999999999999994</v>
      </c>
      <c r="AR9" s="10"/>
      <c r="AS9" s="57">
        <v>0</v>
      </c>
      <c r="AT9" s="54">
        <f t="shared" si="5"/>
        <v>0</v>
      </c>
      <c r="AU9" s="54">
        <f t="shared" si="6"/>
        <v>0.94499999999999995</v>
      </c>
      <c r="AV9" s="54">
        <f t="shared" si="7"/>
        <v>9.4943333333333335</v>
      </c>
      <c r="AW9" s="115">
        <f t="shared" si="8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9"/>
        <v>0.45978391356542614</v>
      </c>
      <c r="BC9" s="10"/>
      <c r="BD9" s="149">
        <v>492</v>
      </c>
      <c r="BE9" s="83">
        <f t="shared" si="17"/>
        <v>4671.2120000000004</v>
      </c>
      <c r="BF9" s="90">
        <f t="shared" si="11"/>
        <v>6642</v>
      </c>
      <c r="BG9" s="10">
        <f t="shared" si="12"/>
        <v>12295.08</v>
      </c>
      <c r="BH9" s="80">
        <f t="shared" si="13"/>
        <v>2.5761120000000002</v>
      </c>
      <c r="BI9" s="92"/>
      <c r="BJ9" s="92"/>
      <c r="BK9" s="60" t="s">
        <v>70</v>
      </c>
      <c r="BL9" s="60" t="s">
        <v>2</v>
      </c>
      <c r="BM9" s="37" t="s">
        <v>102</v>
      </c>
    </row>
    <row r="10" spans="1:66" ht="67.5" customHeight="1" x14ac:dyDescent="0.25">
      <c r="A10" s="114" t="s">
        <v>122</v>
      </c>
      <c r="B10" s="92"/>
      <c r="C10" s="92"/>
      <c r="D10" s="152" t="s">
        <v>91</v>
      </c>
      <c r="E10" s="44" t="s">
        <v>61</v>
      </c>
      <c r="F10" s="70" t="s">
        <v>1</v>
      </c>
      <c r="G10" s="94" t="s">
        <v>147</v>
      </c>
      <c r="H10" s="157" t="s">
        <v>136</v>
      </c>
      <c r="I10" s="157" t="s">
        <v>138</v>
      </c>
      <c r="J10" s="157" t="s">
        <v>138</v>
      </c>
      <c r="K10" s="153" t="s">
        <v>137</v>
      </c>
      <c r="L10" s="162" t="s">
        <v>148</v>
      </c>
      <c r="M10" s="160" t="s">
        <v>78</v>
      </c>
      <c r="N10" s="38"/>
      <c r="O10" s="38"/>
      <c r="P10" s="163" t="s">
        <v>159</v>
      </c>
      <c r="Q10" s="92"/>
      <c r="R10" s="44" t="s">
        <v>66</v>
      </c>
      <c r="S10" s="111"/>
      <c r="T10" s="110">
        <v>6</v>
      </c>
      <c r="U10" s="44" t="s">
        <v>67</v>
      </c>
      <c r="V10" s="36" t="s">
        <v>101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/>
      <c r="AF10" s="49">
        <v>63</v>
      </c>
      <c r="AG10" s="52">
        <f t="shared" si="0"/>
        <v>11056.511056511057</v>
      </c>
      <c r="AH10" s="53">
        <v>3000</v>
      </c>
      <c r="AI10" s="54">
        <f t="shared" si="14"/>
        <v>0.27133333333333332</v>
      </c>
      <c r="AJ10" s="97" t="s">
        <v>104</v>
      </c>
      <c r="AK10" s="93">
        <f t="shared" si="18"/>
        <v>0.32799999999999996</v>
      </c>
      <c r="AL10" s="54">
        <f t="shared" si="1"/>
        <v>1.9679999999999997</v>
      </c>
      <c r="AM10" s="54">
        <f t="shared" si="2"/>
        <v>8.2393333333333327</v>
      </c>
      <c r="AN10" s="57">
        <v>0.01</v>
      </c>
      <c r="AO10" s="54">
        <f t="shared" si="3"/>
        <v>0.1195</v>
      </c>
      <c r="AP10" s="57">
        <v>0.05</v>
      </c>
      <c r="AQ10" s="54">
        <f t="shared" si="4"/>
        <v>0.59750000000000003</v>
      </c>
      <c r="AR10" s="10"/>
      <c r="AS10" s="57">
        <v>0</v>
      </c>
      <c r="AT10" s="54">
        <f t="shared" si="5"/>
        <v>0</v>
      </c>
      <c r="AU10" s="54">
        <f t="shared" si="6"/>
        <v>0.71700000000000008</v>
      </c>
      <c r="AV10" s="54">
        <f t="shared" si="7"/>
        <v>8.9563333333333333</v>
      </c>
      <c r="AW10" s="115">
        <f t="shared" si="8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9"/>
        <v>0.52180872348939578</v>
      </c>
      <c r="BC10" s="10"/>
      <c r="BD10" s="149">
        <v>1000</v>
      </c>
      <c r="BE10" s="83">
        <f t="shared" si="17"/>
        <v>8956.3333333333339</v>
      </c>
      <c r="BF10" s="90">
        <f t="shared" si="11"/>
        <v>11950</v>
      </c>
      <c r="BG10" s="10">
        <f t="shared" si="12"/>
        <v>24990</v>
      </c>
      <c r="BH10" s="80">
        <f t="shared" si="13"/>
        <v>5.6980000000000004</v>
      </c>
      <c r="BI10" s="92"/>
      <c r="BJ10" s="92"/>
      <c r="BK10" s="60" t="s">
        <v>70</v>
      </c>
      <c r="BL10" s="60" t="s">
        <v>2</v>
      </c>
      <c r="BM10" s="37" t="s">
        <v>102</v>
      </c>
    </row>
    <row r="11" spans="1:66" s="140" customFormat="1" ht="108" customHeight="1" x14ac:dyDescent="0.25">
      <c r="A11" s="116"/>
      <c r="B11" s="117"/>
      <c r="C11" s="117"/>
      <c r="D11" s="118" t="s">
        <v>74</v>
      </c>
      <c r="E11" s="44" t="s">
        <v>90</v>
      </c>
      <c r="F11" s="70" t="s">
        <v>89</v>
      </c>
      <c r="G11" s="120" t="s">
        <v>109</v>
      </c>
      <c r="H11" s="119" t="s">
        <v>108</v>
      </c>
      <c r="I11" s="119" t="s">
        <v>108</v>
      </c>
      <c r="J11" s="121" t="s">
        <v>110</v>
      </c>
      <c r="K11" s="121" t="s">
        <v>110</v>
      </c>
      <c r="L11" s="122" t="s">
        <v>149</v>
      </c>
      <c r="M11" s="161" t="s">
        <v>141</v>
      </c>
      <c r="N11" s="119"/>
      <c r="O11" s="119"/>
      <c r="P11" s="164" t="s">
        <v>161</v>
      </c>
      <c r="Q11" s="117"/>
      <c r="R11" s="123" t="s">
        <v>66</v>
      </c>
      <c r="S11" s="117"/>
      <c r="T11" s="124">
        <v>1.72</v>
      </c>
      <c r="U11" s="123" t="s">
        <v>67</v>
      </c>
      <c r="V11" s="125" t="s">
        <v>111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/>
      <c r="AF11" s="130">
        <v>63</v>
      </c>
      <c r="AG11" s="131">
        <f t="shared" si="0"/>
        <v>20826.446280991735</v>
      </c>
      <c r="AH11" s="132">
        <v>3000</v>
      </c>
      <c r="AI11" s="133">
        <f t="shared" si="14"/>
        <v>0.14404761904761906</v>
      </c>
      <c r="AJ11" s="134" t="s">
        <v>123</v>
      </c>
      <c r="AK11" s="135">
        <f t="shared" ref="AK11:AK16" si="19">3.3%+15%</f>
        <v>0.183</v>
      </c>
      <c r="AL11" s="133">
        <f t="shared" si="1"/>
        <v>0.31475999999999998</v>
      </c>
      <c r="AM11" s="133">
        <f t="shared" si="2"/>
        <v>2.1788076190476189</v>
      </c>
      <c r="AN11" s="136">
        <v>0.01</v>
      </c>
      <c r="AO11" s="133">
        <f t="shared" ref="AO11:AO16" si="20">IF(ISERROR(AX11*AN11),"",AX11*AN11)</f>
        <v>3.5000000000000003E-2</v>
      </c>
      <c r="AP11" s="136">
        <v>0.06</v>
      </c>
      <c r="AQ11" s="133">
        <f t="shared" ref="AQ11:AQ16" si="21">IF(ISERROR(AX11*AP11),"",AX11*AP11)</f>
        <v>0.21</v>
      </c>
      <c r="AR11" s="137"/>
      <c r="AS11" s="136">
        <v>0</v>
      </c>
      <c r="AT11" s="133">
        <f t="shared" ref="AT11:AT16" si="22">IF(ISERROR(AX11*AS11),"",AX11*AS11)</f>
        <v>0</v>
      </c>
      <c r="AU11" s="133">
        <f t="shared" si="6"/>
        <v>0.245</v>
      </c>
      <c r="AV11" s="133">
        <f t="shared" si="7"/>
        <v>2.423807619047619</v>
      </c>
      <c r="AW11" s="138">
        <f t="shared" ref="AW11:AW16" si="23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4">IF(ISERROR((BA11-AX11)/BA11),"",(BA11-AX11)/BA11)</f>
        <v>0.61067853170189101</v>
      </c>
      <c r="BC11" s="137"/>
      <c r="BD11" s="149">
        <v>1896</v>
      </c>
      <c r="BE11" s="83">
        <f t="shared" si="17"/>
        <v>4595.5392457142852</v>
      </c>
      <c r="BF11" s="142">
        <f t="shared" ref="BF11:BF16" si="25">IF(ISERROR(AX11*BD11),"",AX11*BD11)</f>
        <v>6636</v>
      </c>
      <c r="BG11" s="147">
        <f t="shared" si="12"/>
        <v>17045.04</v>
      </c>
      <c r="BH11" s="143">
        <f t="shared" ref="BH11:BH16" si="26">IF(W11="","",W11*X11*Y11/1000000/AD11*BD11)</f>
        <v>5.7354000000000003</v>
      </c>
      <c r="BI11" s="117"/>
      <c r="BJ11" s="117"/>
      <c r="BK11" s="144" t="s">
        <v>70</v>
      </c>
      <c r="BL11" s="144" t="s">
        <v>2</v>
      </c>
      <c r="BM11" s="123" t="s">
        <v>112</v>
      </c>
    </row>
    <row r="12" spans="1:66" s="140" customFormat="1" ht="108" customHeight="1" x14ac:dyDescent="0.25">
      <c r="A12" s="116"/>
      <c r="B12" s="117"/>
      <c r="C12" s="117"/>
      <c r="D12" s="118" t="s">
        <v>74</v>
      </c>
      <c r="E12" s="44" t="s">
        <v>90</v>
      </c>
      <c r="F12" s="70" t="s">
        <v>89</v>
      </c>
      <c r="G12" s="120" t="s">
        <v>109</v>
      </c>
      <c r="H12" s="119" t="s">
        <v>108</v>
      </c>
      <c r="I12" s="119" t="s">
        <v>108</v>
      </c>
      <c r="J12" s="121" t="s">
        <v>110</v>
      </c>
      <c r="K12" s="121" t="s">
        <v>110</v>
      </c>
      <c r="L12" s="122" t="s">
        <v>149</v>
      </c>
      <c r="M12" s="161" t="s">
        <v>142</v>
      </c>
      <c r="N12" s="119"/>
      <c r="O12" s="119"/>
      <c r="P12" s="164" t="s">
        <v>162</v>
      </c>
      <c r="Q12" s="117"/>
      <c r="R12" s="123" t="s">
        <v>66</v>
      </c>
      <c r="S12" s="117"/>
      <c r="T12" s="124">
        <v>1.72</v>
      </c>
      <c r="U12" s="123" t="s">
        <v>67</v>
      </c>
      <c r="V12" s="125" t="s">
        <v>111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/>
      <c r="AF12" s="130">
        <v>63</v>
      </c>
      <c r="AG12" s="131">
        <f t="shared" si="0"/>
        <v>20826.446280991735</v>
      </c>
      <c r="AH12" s="132">
        <v>3000</v>
      </c>
      <c r="AI12" s="133">
        <f t="shared" si="14"/>
        <v>0.14404761904761906</v>
      </c>
      <c r="AJ12" s="134" t="s">
        <v>123</v>
      </c>
      <c r="AK12" s="135">
        <f t="shared" si="19"/>
        <v>0.183</v>
      </c>
      <c r="AL12" s="133">
        <f t="shared" si="1"/>
        <v>0.31475999999999998</v>
      </c>
      <c r="AM12" s="133">
        <f t="shared" si="2"/>
        <v>2.1788076190476189</v>
      </c>
      <c r="AN12" s="136">
        <v>0.01</v>
      </c>
      <c r="AO12" s="133">
        <f t="shared" si="20"/>
        <v>3.5000000000000003E-2</v>
      </c>
      <c r="AP12" s="136">
        <v>0.06</v>
      </c>
      <c r="AQ12" s="133">
        <f t="shared" si="21"/>
        <v>0.21</v>
      </c>
      <c r="AR12" s="137"/>
      <c r="AS12" s="136">
        <v>0</v>
      </c>
      <c r="AT12" s="133">
        <f t="shared" si="22"/>
        <v>0</v>
      </c>
      <c r="AU12" s="133">
        <f t="shared" si="6"/>
        <v>0.245</v>
      </c>
      <c r="AV12" s="133">
        <f t="shared" si="7"/>
        <v>2.423807619047619</v>
      </c>
      <c r="AW12" s="138">
        <f t="shared" si="23"/>
        <v>0.30748353741496598</v>
      </c>
      <c r="AX12" s="124">
        <v>3.5</v>
      </c>
      <c r="AY12" s="117"/>
      <c r="AZ12" s="139"/>
      <c r="BA12" s="139">
        <v>8.99</v>
      </c>
      <c r="BB12" s="141">
        <f t="shared" si="24"/>
        <v>0.61067853170189101</v>
      </c>
      <c r="BC12" s="137"/>
      <c r="BD12" s="149">
        <v>1896</v>
      </c>
      <c r="BE12" s="83">
        <f t="shared" si="17"/>
        <v>4595.5392457142852</v>
      </c>
      <c r="BF12" s="142">
        <f t="shared" si="25"/>
        <v>6636</v>
      </c>
      <c r="BG12" s="147">
        <f t="shared" si="12"/>
        <v>17045.04</v>
      </c>
      <c r="BH12" s="143">
        <f t="shared" si="26"/>
        <v>5.7354000000000003</v>
      </c>
      <c r="BI12" s="117"/>
      <c r="BJ12" s="117"/>
      <c r="BK12" s="144" t="s">
        <v>70</v>
      </c>
      <c r="BL12" s="144" t="s">
        <v>2</v>
      </c>
      <c r="BM12" s="123" t="s">
        <v>112</v>
      </c>
    </row>
    <row r="13" spans="1:66" s="140" customFormat="1" ht="108" customHeight="1" x14ac:dyDescent="0.25">
      <c r="A13" s="116"/>
      <c r="B13" s="117"/>
      <c r="C13" s="117"/>
      <c r="D13" s="118" t="s">
        <v>74</v>
      </c>
      <c r="E13" s="44" t="s">
        <v>90</v>
      </c>
      <c r="F13" s="70" t="s">
        <v>89</v>
      </c>
      <c r="G13" s="120" t="s">
        <v>109</v>
      </c>
      <c r="H13" s="119" t="s">
        <v>108</v>
      </c>
      <c r="I13" s="119" t="s">
        <v>108</v>
      </c>
      <c r="J13" s="121" t="s">
        <v>110</v>
      </c>
      <c r="K13" s="121" t="s">
        <v>110</v>
      </c>
      <c r="L13" s="122" t="s">
        <v>149</v>
      </c>
      <c r="M13" s="161" t="s">
        <v>143</v>
      </c>
      <c r="N13" s="119"/>
      <c r="O13" s="119"/>
      <c r="P13" s="164" t="s">
        <v>163</v>
      </c>
      <c r="Q13" s="117"/>
      <c r="R13" s="123" t="s">
        <v>66</v>
      </c>
      <c r="S13" s="117"/>
      <c r="T13" s="124">
        <v>1.72</v>
      </c>
      <c r="U13" s="123" t="s">
        <v>67</v>
      </c>
      <c r="V13" s="125" t="s">
        <v>111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/>
      <c r="AF13" s="130">
        <v>63</v>
      </c>
      <c r="AG13" s="131">
        <f t="shared" si="0"/>
        <v>20826.446280991735</v>
      </c>
      <c r="AH13" s="132">
        <v>3000</v>
      </c>
      <c r="AI13" s="133">
        <f t="shared" si="14"/>
        <v>0.14404761904761906</v>
      </c>
      <c r="AJ13" s="134" t="s">
        <v>123</v>
      </c>
      <c r="AK13" s="135">
        <f t="shared" si="19"/>
        <v>0.183</v>
      </c>
      <c r="AL13" s="133">
        <f t="shared" si="1"/>
        <v>0.31475999999999998</v>
      </c>
      <c r="AM13" s="133">
        <f t="shared" si="2"/>
        <v>2.1788076190476189</v>
      </c>
      <c r="AN13" s="136">
        <v>0.01</v>
      </c>
      <c r="AO13" s="133">
        <f t="shared" si="20"/>
        <v>3.5000000000000003E-2</v>
      </c>
      <c r="AP13" s="136">
        <v>0.06</v>
      </c>
      <c r="AQ13" s="133">
        <f t="shared" si="21"/>
        <v>0.21</v>
      </c>
      <c r="AR13" s="137"/>
      <c r="AS13" s="136">
        <v>0</v>
      </c>
      <c r="AT13" s="133">
        <f t="shared" si="22"/>
        <v>0</v>
      </c>
      <c r="AU13" s="133">
        <f t="shared" si="6"/>
        <v>0.245</v>
      </c>
      <c r="AV13" s="133">
        <f t="shared" si="7"/>
        <v>2.423807619047619</v>
      </c>
      <c r="AW13" s="138">
        <f t="shared" si="23"/>
        <v>0.30748353741496598</v>
      </c>
      <c r="AX13" s="124">
        <v>3.5</v>
      </c>
      <c r="AY13" s="117"/>
      <c r="AZ13" s="139"/>
      <c r="BA13" s="139">
        <v>8.99</v>
      </c>
      <c r="BB13" s="141">
        <f t="shared" si="24"/>
        <v>0.61067853170189101</v>
      </c>
      <c r="BC13" s="137"/>
      <c r="BD13" s="149">
        <v>1896</v>
      </c>
      <c r="BE13" s="83">
        <f t="shared" si="17"/>
        <v>4595.5392457142852</v>
      </c>
      <c r="BF13" s="142">
        <f t="shared" si="25"/>
        <v>6636</v>
      </c>
      <c r="BG13" s="147">
        <f t="shared" si="12"/>
        <v>17045.04</v>
      </c>
      <c r="BH13" s="143">
        <f t="shared" si="26"/>
        <v>5.7354000000000003</v>
      </c>
      <c r="BI13" s="117"/>
      <c r="BJ13" s="117"/>
      <c r="BK13" s="144" t="s">
        <v>70</v>
      </c>
      <c r="BL13" s="144" t="s">
        <v>2</v>
      </c>
      <c r="BM13" s="123" t="s">
        <v>112</v>
      </c>
    </row>
    <row r="14" spans="1:66" s="140" customFormat="1" ht="90" x14ac:dyDescent="0.25">
      <c r="A14" s="116"/>
      <c r="B14" s="117"/>
      <c r="C14" s="117"/>
      <c r="D14" s="152" t="s">
        <v>91</v>
      </c>
      <c r="E14" s="44" t="s">
        <v>61</v>
      </c>
      <c r="F14" s="70" t="s">
        <v>89</v>
      </c>
      <c r="G14" s="120" t="s">
        <v>115</v>
      </c>
      <c r="H14" s="119" t="s">
        <v>114</v>
      </c>
      <c r="I14" s="119" t="s">
        <v>114</v>
      </c>
      <c r="J14" s="121" t="s">
        <v>116</v>
      </c>
      <c r="K14" s="121" t="s">
        <v>110</v>
      </c>
      <c r="L14" s="119" t="s">
        <v>150</v>
      </c>
      <c r="M14" s="161" t="s">
        <v>144</v>
      </c>
      <c r="N14" s="119"/>
      <c r="O14" s="119"/>
      <c r="P14" s="163" t="s">
        <v>160</v>
      </c>
      <c r="Q14" s="117"/>
      <c r="R14" s="123" t="s">
        <v>66</v>
      </c>
      <c r="S14" s="117"/>
      <c r="T14" s="124">
        <v>0.89</v>
      </c>
      <c r="U14" s="123" t="s">
        <v>67</v>
      </c>
      <c r="V14" s="145" t="s">
        <v>113</v>
      </c>
      <c r="W14" s="126">
        <v>41</v>
      </c>
      <c r="X14" s="126">
        <f>7*4+2</f>
        <v>30</v>
      </c>
      <c r="Y14" s="126">
        <f>7*6+2</f>
        <v>44</v>
      </c>
      <c r="Z14" s="126"/>
      <c r="AA14" s="126"/>
      <c r="AB14" s="126"/>
      <c r="AC14" s="127">
        <v>20</v>
      </c>
      <c r="AD14" s="128">
        <v>24</v>
      </c>
      <c r="AE14" s="129"/>
      <c r="AF14" s="130">
        <v>63</v>
      </c>
      <c r="AG14" s="131">
        <f t="shared" si="0"/>
        <v>27937.91574279379</v>
      </c>
      <c r="AH14" s="132">
        <v>3000</v>
      </c>
      <c r="AI14" s="133">
        <f t="shared" si="14"/>
        <v>0.10738095238095238</v>
      </c>
      <c r="AJ14" s="134" t="s">
        <v>123</v>
      </c>
      <c r="AK14" s="135">
        <f t="shared" si="19"/>
        <v>0.183</v>
      </c>
      <c r="AL14" s="133">
        <f t="shared" si="1"/>
        <v>0.16286999999999999</v>
      </c>
      <c r="AM14" s="133">
        <f t="shared" si="2"/>
        <v>1.1602509523809523</v>
      </c>
      <c r="AN14" s="136">
        <v>0.01</v>
      </c>
      <c r="AO14" s="133">
        <f t="shared" si="20"/>
        <v>1.95E-2</v>
      </c>
      <c r="AP14" s="136">
        <v>0.05</v>
      </c>
      <c r="AQ14" s="133">
        <f t="shared" si="21"/>
        <v>9.7500000000000003E-2</v>
      </c>
      <c r="AR14" s="137"/>
      <c r="AS14" s="136">
        <v>0</v>
      </c>
      <c r="AT14" s="133">
        <f t="shared" si="22"/>
        <v>0</v>
      </c>
      <c r="AU14" s="133">
        <f t="shared" si="6"/>
        <v>0.11700000000000001</v>
      </c>
      <c r="AV14" s="133">
        <f t="shared" si="7"/>
        <v>1.2772509523809523</v>
      </c>
      <c r="AW14" s="138">
        <f t="shared" si="23"/>
        <v>0.34499951159951164</v>
      </c>
      <c r="AX14" s="124">
        <v>1.95</v>
      </c>
      <c r="AY14" s="139"/>
      <c r="AZ14" s="139"/>
      <c r="BA14" s="139">
        <v>5.99</v>
      </c>
      <c r="BB14" s="141">
        <f t="shared" si="24"/>
        <v>0.67445742904841399</v>
      </c>
      <c r="BC14" s="137"/>
      <c r="BD14" s="149">
        <v>1896</v>
      </c>
      <c r="BE14" s="83">
        <f t="shared" si="17"/>
        <v>2421.6678057142858</v>
      </c>
      <c r="BF14" s="142">
        <f t="shared" si="25"/>
        <v>3697.2</v>
      </c>
      <c r="BG14" s="147">
        <f t="shared" si="12"/>
        <v>11357.04</v>
      </c>
      <c r="BH14" s="143">
        <f t="shared" si="26"/>
        <v>4.2754799999999999</v>
      </c>
      <c r="BI14" s="117"/>
      <c r="BJ14" s="117"/>
      <c r="BK14" s="144" t="s">
        <v>70</v>
      </c>
      <c r="BL14" s="144" t="s">
        <v>2</v>
      </c>
      <c r="BM14" s="125" t="s">
        <v>117</v>
      </c>
    </row>
    <row r="15" spans="1:66" s="140" customFormat="1" ht="90" x14ac:dyDescent="0.25">
      <c r="A15" s="116"/>
      <c r="B15" s="117"/>
      <c r="C15" s="117"/>
      <c r="D15" s="152" t="s">
        <v>91</v>
      </c>
      <c r="E15" s="44" t="s">
        <v>61</v>
      </c>
      <c r="F15" s="70" t="s">
        <v>89</v>
      </c>
      <c r="G15" s="120" t="s">
        <v>118</v>
      </c>
      <c r="H15" s="119" t="s">
        <v>108</v>
      </c>
      <c r="I15" s="119" t="s">
        <v>108</v>
      </c>
      <c r="J15" s="121" t="s">
        <v>119</v>
      </c>
      <c r="K15" s="121" t="s">
        <v>110</v>
      </c>
      <c r="L15" s="119" t="s">
        <v>150</v>
      </c>
      <c r="M15" s="161" t="s">
        <v>146</v>
      </c>
      <c r="N15" s="119"/>
      <c r="O15" s="119"/>
      <c r="P15" s="163" t="s">
        <v>164</v>
      </c>
      <c r="Q15" s="117"/>
      <c r="R15" s="123" t="s">
        <v>66</v>
      </c>
      <c r="S15" s="117"/>
      <c r="T15" s="124">
        <v>0.93</v>
      </c>
      <c r="U15" s="123" t="s">
        <v>67</v>
      </c>
      <c r="V15" s="145" t="s">
        <v>113</v>
      </c>
      <c r="W15" s="126">
        <v>41</v>
      </c>
      <c r="X15" s="126">
        <f>7*4+2</f>
        <v>30</v>
      </c>
      <c r="Y15" s="126">
        <f>7*6+2</f>
        <v>44</v>
      </c>
      <c r="Z15" s="146"/>
      <c r="AA15" s="126"/>
      <c r="AB15" s="126"/>
      <c r="AC15" s="127">
        <v>20</v>
      </c>
      <c r="AD15" s="128">
        <v>24</v>
      </c>
      <c r="AE15" s="129"/>
      <c r="AF15" s="130">
        <v>63</v>
      </c>
      <c r="AG15" s="131">
        <f t="shared" si="0"/>
        <v>27937.91574279379</v>
      </c>
      <c r="AH15" s="132">
        <v>3000</v>
      </c>
      <c r="AI15" s="133">
        <f t="shared" si="14"/>
        <v>0.10738095238095238</v>
      </c>
      <c r="AJ15" s="134" t="s">
        <v>123</v>
      </c>
      <c r="AK15" s="135">
        <f t="shared" si="19"/>
        <v>0.183</v>
      </c>
      <c r="AL15" s="133">
        <f t="shared" si="1"/>
        <v>0.17019000000000001</v>
      </c>
      <c r="AM15" s="133">
        <f t="shared" si="2"/>
        <v>1.2075709523809526</v>
      </c>
      <c r="AN15" s="136">
        <v>0.01</v>
      </c>
      <c r="AO15" s="133">
        <f t="shared" si="20"/>
        <v>1.95E-2</v>
      </c>
      <c r="AP15" s="136">
        <v>0.05</v>
      </c>
      <c r="AQ15" s="133">
        <f t="shared" si="21"/>
        <v>9.7500000000000003E-2</v>
      </c>
      <c r="AR15" s="137"/>
      <c r="AS15" s="136">
        <v>0</v>
      </c>
      <c r="AT15" s="133">
        <f t="shared" si="22"/>
        <v>0</v>
      </c>
      <c r="AU15" s="133">
        <f t="shared" si="6"/>
        <v>0.11700000000000001</v>
      </c>
      <c r="AV15" s="133">
        <f t="shared" si="7"/>
        <v>1.3245709523809526</v>
      </c>
      <c r="AW15" s="138">
        <f t="shared" si="23"/>
        <v>0.32073284493284482</v>
      </c>
      <c r="AX15" s="124">
        <v>1.95</v>
      </c>
      <c r="AY15" s="139"/>
      <c r="AZ15" s="139"/>
      <c r="BA15" s="139">
        <v>5.99</v>
      </c>
      <c r="BB15" s="141">
        <f t="shared" si="24"/>
        <v>0.67445742904841399</v>
      </c>
      <c r="BC15" s="137"/>
      <c r="BD15" s="149">
        <v>1896</v>
      </c>
      <c r="BE15" s="83">
        <f t="shared" si="17"/>
        <v>2511.3865257142861</v>
      </c>
      <c r="BF15" s="142">
        <f t="shared" si="25"/>
        <v>3697.2</v>
      </c>
      <c r="BG15" s="147">
        <f t="shared" si="12"/>
        <v>11357.04</v>
      </c>
      <c r="BH15" s="143">
        <f t="shared" si="26"/>
        <v>4.2754799999999999</v>
      </c>
      <c r="BI15" s="117"/>
      <c r="BJ15" s="117"/>
      <c r="BK15" s="144" t="s">
        <v>70</v>
      </c>
      <c r="BL15" s="144" t="s">
        <v>2</v>
      </c>
      <c r="BM15" s="125" t="s">
        <v>120</v>
      </c>
    </row>
    <row r="16" spans="1:66" s="140" customFormat="1" ht="90" x14ac:dyDescent="0.25">
      <c r="A16" s="116"/>
      <c r="B16" s="117"/>
      <c r="C16" s="117"/>
      <c r="D16" s="152" t="s">
        <v>91</v>
      </c>
      <c r="E16" s="44" t="s">
        <v>61</v>
      </c>
      <c r="F16" s="44" t="s">
        <v>89</v>
      </c>
      <c r="G16" s="120" t="s">
        <v>118</v>
      </c>
      <c r="H16" s="119" t="s">
        <v>108</v>
      </c>
      <c r="I16" s="119" t="s">
        <v>108</v>
      </c>
      <c r="J16" s="121" t="s">
        <v>119</v>
      </c>
      <c r="K16" s="121" t="s">
        <v>110</v>
      </c>
      <c r="L16" s="119" t="s">
        <v>150</v>
      </c>
      <c r="M16" s="161" t="s">
        <v>145</v>
      </c>
      <c r="N16" s="119"/>
      <c r="O16" s="119"/>
      <c r="P16" s="163" t="s">
        <v>165</v>
      </c>
      <c r="Q16" s="117"/>
      <c r="R16" s="123" t="s">
        <v>66</v>
      </c>
      <c r="S16" s="117"/>
      <c r="T16" s="124">
        <v>0.93</v>
      </c>
      <c r="U16" s="123" t="s">
        <v>67</v>
      </c>
      <c r="V16" s="145" t="s">
        <v>113</v>
      </c>
      <c r="W16" s="126">
        <v>41</v>
      </c>
      <c r="X16" s="126">
        <f>7*4+2</f>
        <v>30</v>
      </c>
      <c r="Y16" s="126">
        <f>7*6+2</f>
        <v>44</v>
      </c>
      <c r="Z16" s="146"/>
      <c r="AA16" s="126"/>
      <c r="AB16" s="126"/>
      <c r="AC16" s="127">
        <v>20</v>
      </c>
      <c r="AD16" s="128">
        <v>24</v>
      </c>
      <c r="AE16" s="129"/>
      <c r="AF16" s="130">
        <v>63</v>
      </c>
      <c r="AG16" s="131">
        <f t="shared" si="0"/>
        <v>27937.91574279379</v>
      </c>
      <c r="AH16" s="132">
        <v>3000</v>
      </c>
      <c r="AI16" s="133">
        <f t="shared" si="14"/>
        <v>0.10738095238095238</v>
      </c>
      <c r="AJ16" s="134" t="s">
        <v>123</v>
      </c>
      <c r="AK16" s="135">
        <f t="shared" si="19"/>
        <v>0.183</v>
      </c>
      <c r="AL16" s="133">
        <f t="shared" si="1"/>
        <v>0.17019000000000001</v>
      </c>
      <c r="AM16" s="133">
        <f t="shared" si="2"/>
        <v>1.2075709523809526</v>
      </c>
      <c r="AN16" s="136">
        <v>0.01</v>
      </c>
      <c r="AO16" s="133">
        <f t="shared" si="20"/>
        <v>1.95E-2</v>
      </c>
      <c r="AP16" s="136">
        <v>0.05</v>
      </c>
      <c r="AQ16" s="133">
        <f t="shared" si="21"/>
        <v>9.7500000000000003E-2</v>
      </c>
      <c r="AR16" s="137"/>
      <c r="AS16" s="136">
        <v>0</v>
      </c>
      <c r="AT16" s="133">
        <f t="shared" si="22"/>
        <v>0</v>
      </c>
      <c r="AU16" s="133">
        <f t="shared" si="6"/>
        <v>0.11700000000000001</v>
      </c>
      <c r="AV16" s="133">
        <f t="shared" si="7"/>
        <v>1.3245709523809526</v>
      </c>
      <c r="AW16" s="138">
        <f t="shared" si="23"/>
        <v>0.32073284493284482</v>
      </c>
      <c r="AX16" s="124">
        <v>1.95</v>
      </c>
      <c r="AY16" s="139"/>
      <c r="AZ16" s="139"/>
      <c r="BA16" s="139">
        <v>5.99</v>
      </c>
      <c r="BB16" s="141">
        <f t="shared" si="24"/>
        <v>0.67445742904841399</v>
      </c>
      <c r="BC16" s="137"/>
      <c r="BD16" s="149">
        <v>1896</v>
      </c>
      <c r="BE16" s="83">
        <f t="shared" si="17"/>
        <v>2511.3865257142861</v>
      </c>
      <c r="BF16" s="142">
        <f t="shared" si="25"/>
        <v>3697.2</v>
      </c>
      <c r="BG16" s="147">
        <f t="shared" si="12"/>
        <v>11357.04</v>
      </c>
      <c r="BH16" s="143">
        <f t="shared" si="26"/>
        <v>4.2754799999999999</v>
      </c>
      <c r="BI16" s="117"/>
      <c r="BJ16" s="117"/>
      <c r="BK16" s="144" t="s">
        <v>70</v>
      </c>
      <c r="BL16" s="144" t="s">
        <v>2</v>
      </c>
      <c r="BM16" s="125" t="s">
        <v>120</v>
      </c>
    </row>
  </sheetData>
  <protectedRanges>
    <protectedRange sqref="Z8:AC8" name="Range1_2"/>
    <protectedRange sqref="Z9:AC9" name="Range1_2_3"/>
    <protectedRange sqref="W9:Y9" name="Range1_2_1_2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W13:AB13 W11:AC12 AC13:AC16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2026-05-13T02:41:43Z</dcterms:modified>
  <dc:language>en-US</dc:language>
</cp:coreProperties>
</file>