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" i="1" l="1"/>
  <c r="AW4" i="1" s="1"/>
  <c r="AB4" i="1"/>
  <c r="AC4" i="1" s="1"/>
  <c r="AE4" i="1" s="1"/>
  <c r="Q4" i="1"/>
  <c r="S4" i="1" s="1"/>
  <c r="AX3" i="1"/>
  <c r="AW3" i="1" s="1"/>
  <c r="AB3" i="1"/>
  <c r="AC3" i="1" s="1"/>
  <c r="AE3" i="1" s="1"/>
  <c r="Q3" i="1"/>
  <c r="S3" i="1" s="1"/>
  <c r="AX2" i="1"/>
  <c r="AW2" i="1" s="1"/>
  <c r="AB2" i="1"/>
  <c r="AC2" i="1" s="1"/>
  <c r="AE2" i="1" s="1"/>
  <c r="Q2" i="1"/>
  <c r="S2" i="1" s="1"/>
  <c r="AM4" i="1" l="1"/>
  <c r="AO4" i="1"/>
  <c r="AH4" i="1"/>
  <c r="T4" i="1"/>
  <c r="AI4" i="1" s="1"/>
  <c r="AS2" i="1"/>
  <c r="AM2" i="1"/>
  <c r="AK2" i="1"/>
  <c r="AO2" i="1"/>
  <c r="AH2" i="1"/>
  <c r="T2" i="1"/>
  <c r="AI2" i="1" s="1"/>
  <c r="AH3" i="1"/>
  <c r="T3" i="1"/>
  <c r="AI3" i="1" s="1"/>
  <c r="AK3" i="1"/>
  <c r="AM3" i="1"/>
  <c r="AK4" i="1"/>
  <c r="AS3" i="1"/>
  <c r="AS4" i="1"/>
  <c r="AO3" i="1"/>
  <c r="AT4" i="1" l="1"/>
  <c r="AU4" i="1" s="1"/>
  <c r="AV4" i="1" s="1"/>
  <c r="AT2" i="1"/>
  <c r="AU2" i="1" s="1"/>
  <c r="AV2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<sst xmlns="http://schemas.openxmlformats.org/spreadsheetml/2006/main" count="93" uniqueCount="76">
  <si>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</si>
  <si>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</si>
  <si>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</si>
  <si>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</si>
  <si>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</si>
  <si>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</si>
  <si>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</si>
  <si>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</si>
  <si>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</si>
  <si>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</si>
  <si>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</si>
  <si>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</si>
  <si>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</si>
  <si>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</si>
  <si>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</si>
  <si>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</si>
  <si>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</si>
  <si>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</si>
  <si>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</si>
  <si>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</si>
  <si>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</si>
  <si>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</si>
  <si>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</si>
  <si>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</si>
  <si>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</si>
  <si>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</si>
  <si>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</si>
  <si>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</si>
  <si>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</si>
  <si>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</si>
  <si>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</si>
  <si>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</si>
  <si>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</si>
  <si>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</si>
  <si>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</si>
  <si>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</si>
  <si>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</si>
  <si>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</si>
  <si>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</si>
  <si>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</si>
  <si>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</si>
  <si>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</si>
  <si>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</si>
  <si>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</si>
  <si>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</si>
  <si>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</si>
  <si>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</si>
  <si>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</si>
  <si>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</si>
  <si>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</si>
  <si>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</si>
  <si>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</si>
  <si>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</si>
  <si>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</si>
  <si>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Regency Heights</t>
  </si>
  <si>
    <t>COMFORTER (SET)</t>
  </si>
  <si>
    <t>Savana</t>
    <phoneticPr fontId="5" type="noConversion"/>
  </si>
  <si>
    <t>100% Polyester   Microfiber ruching printed 3pcs Comforter Set</t>
    <phoneticPr fontId="5" type="noConversion"/>
  </si>
  <si>
    <t>3pcs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</si>
  <si>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</si>
  <si>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100% polyester , poly filling</t>
    <phoneticPr fontId="5" type="noConversion"/>
  </si>
  <si>
    <t>Twin/Twin XL
1 Comforter 66"Wx90"L
2 Sham 20"W x 26"L(2)
1 Pillow 16"W x 16"L</t>
    <phoneticPr fontId="5" type="noConversion"/>
  </si>
  <si>
    <t>Brown</t>
  </si>
  <si>
    <t>RH10-1099</t>
  </si>
  <si>
    <t>Set</t>
  </si>
  <si>
    <t>Compressed/Knocked Down</t>
  </si>
  <si>
    <t>9404.40.9022</t>
    <phoneticPr fontId="5" type="noConversion"/>
  </si>
  <si>
    <t>100% Polyester   Microfiber ruching printed 4pcs Comforter Set</t>
    <phoneticPr fontId="5" type="noConversion"/>
  </si>
  <si>
    <t>4pcs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</si>
  <si>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</si>
  <si>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Full/Queen
1 Comforter 90"Wx90"L
2 Sham 20"W x 26"L(2)
1 Pillow 16"W x 16"L</t>
    <phoneticPr fontId="5" type="noConversion"/>
  </si>
  <si>
    <t>RH10-1100</t>
  </si>
  <si>
    <t>9404.40.9022</t>
    <phoneticPr fontId="5" type="noConversion"/>
  </si>
  <si>
    <t>Savana</t>
    <phoneticPr fontId="5" type="noConversion"/>
  </si>
  <si>
    <t>King/Cal King
1 Comforter 104"Wx90"L
2 Sham 20"W x 36"L(2)
1 Pillow 16"W x 16"L</t>
    <phoneticPr fontId="5" type="noConversion"/>
  </si>
  <si>
    <t>RH10-1101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</si>
</sst>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9" fillId="7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10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1" fillId="0" borderId="1" xfId="1" applyFont="1" applyBorder="1" applyAlignment="1">
      <alignment horizontal="center" vertical="center" wrapText="1"/>
    </xf>
    <xf numFmtId="176" fontId="4" fillId="0" borderId="2" xfId="1" applyFont="1" applyBorder="1"/>
    <xf numFmtId="176" fontId="1" fillId="0" borderId="2" xfId="1" applyBorder="1" applyAlignment="1">
      <alignment wrapText="1"/>
    </xf>
    <xf numFmtId="176" fontId="12" fillId="0" borderId="2" xfId="1" applyFont="1" applyBorder="1" applyAlignment="1">
      <alignment wrapText="1"/>
    </xf>
    <xf numFmtId="176" fontId="7" fillId="3" borderId="2" xfId="0" applyFont="1" applyFill="1" applyBorder="1"/>
    <xf numFmtId="176" fontId="7" fillId="5" borderId="2" xfId="0" applyFont="1" applyFill="1" applyBorder="1"/>
    <xf numFmtId="176" fontId="7" fillId="0" borderId="2" xfId="0" applyFont="1" applyBorder="1"/>
    <xf numFmtId="2" fontId="4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4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2" fillId="8" borderId="2" xfId="1" applyNumberFormat="1" applyFont="1" applyFill="1" applyBorder="1" applyAlignment="1">
      <alignment wrapText="1"/>
    </xf>
    <xf numFmtId="10" fontId="12" fillId="8" borderId="2" xfId="4" applyNumberFormat="1" applyFont="1" applyFill="1" applyBorder="1" applyAlignment="1">
      <alignment wrapText="1"/>
    </xf>
    <xf numFmtId="178" fontId="12" fillId="0" borderId="2" xfId="1" applyNumberFormat="1" applyFont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1" fillId="0" borderId="4" xfId="1" applyFont="1" applyBorder="1" applyAlignment="1">
      <alignment horizontal="center" vertical="center" wrapText="1"/>
    </xf>
    <xf numFmtId="176" fontId="11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71716</xdr:colOff>
      <xdr:row>1</xdr:row>
      <xdr:rowOff>53787</xdr:rowOff>
    </xdr:from>
    <xdr:to>
      <xdr:col>1</xdr:col>
      <xdr:colOff>2743199</xdr:colOff>
      <xdr:row>3</xdr:row>
      <xdr:rowOff>983483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CE35026A-F910-7A81-BB96-8B01AA61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041" y="1034862"/>
          <a:ext cx="2671483" cy="3006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vana%20Commitment%205.18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>
        <row r="6">
          <cell r="F6">
            <v>83.63</v>
          </cell>
        </row>
        <row r="7">
          <cell r="F7">
            <v>102.72</v>
          </cell>
        </row>
        <row r="8">
          <cell r="F8">
            <v>112.41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zoomScale="85" zoomScaleNormal="85" workbookViewId="0">
      <selection activeCell="C2" sqref="C2"/>
    </sheetView>
  </sheetViews>
  <sheetFormatPr defaultColWidth="9.42578125" defaultRowHeight="15" x14ac:dyDescent="0.25"/>
  <cols>
    <col min="1" max="1" width="10.42578125" style="1" customWidth="1"/>
    <col min="2" max="2" width="41.42578125" style="2" customWidth="1"/>
    <col min="3" max="3" width="18.42578125" style="3" customWidth="1"/>
    <col min="4" max="4" width="16.42578125" style="2" customWidth="1"/>
    <col min="5" max="5" width="10.85546875" style="2" customWidth="1"/>
    <col min="6" max="6" width="18" style="2" customWidth="1"/>
    <col min="7" max="7" width="14.5703125" style="4" customWidth="1"/>
    <col min="8" max="8" width="17.85546875" style="2" customWidth="1"/>
    <col min="9" max="9" width="12.85546875" style="2" customWidth="1"/>
    <col min="10" max="10" width="46.28515625" style="2" customWidth="1"/>
    <col min="11" max="11" width="14.140625" style="2" customWidth="1"/>
    <col min="12" max="12" width="48.42578125" style="2" customWidth="1"/>
    <col min="13" max="13" width="13.5703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42578125" style="6" customWidth="1"/>
    <col min="21" max="21" width="11.140625" style="7" customWidth="1"/>
    <col min="22" max="22" width="18.42578125" style="2" customWidth="1"/>
    <col min="23" max="23" width="11" style="8" customWidth="1"/>
    <col min="24" max="24" width="13.140625" style="8" customWidth="1"/>
    <col min="25" max="25" width="11.42578125" style="8" customWidth="1"/>
    <col min="26" max="26" width="12.5703125" style="5" customWidth="1"/>
    <col min="27" max="27" width="9.425781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570312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5703125" style="12" customWidth="1"/>
    <col min="39" max="39" width="12" style="6" customWidth="1"/>
    <col min="40" max="40" width="11.5703125" style="12" customWidth="1"/>
    <col min="41" max="41" width="10.85546875" style="6" customWidth="1"/>
    <col min="42" max="42" width="10.5703125" style="6" customWidth="1"/>
    <col min="43" max="43" width="9.5703125" style="11" customWidth="1"/>
    <col min="44" max="44" width="9.5703125" style="12" customWidth="1"/>
    <col min="45" max="45" width="10" style="6" customWidth="1"/>
    <col min="46" max="46" width="9.5703125" style="6" customWidth="1"/>
    <col min="47" max="47" width="11.5703125" style="6" customWidth="1"/>
    <col min="48" max="48" width="11.140625" style="12" customWidth="1"/>
    <col min="49" max="49" width="11.42578125" style="6" customWidth="1"/>
    <col min="50" max="50" width="11.5703125" style="13" customWidth="1"/>
    <col min="51" max="51" width="12.5703125" style="6" customWidth="1"/>
    <col min="52" max="52" width="12.140625" style="12" customWidth="1"/>
    <col min="53" max="53" width="12.42578125" style="9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4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16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6" t="s">
        <v>13</v>
      </c>
      <c r="O1" s="16" t="s">
        <v>14</v>
      </c>
      <c r="P1" s="19" t="s">
        <v>15</v>
      </c>
      <c r="Q1" s="20" t="s">
        <v>16</v>
      </c>
      <c r="R1" s="21" t="s">
        <v>17</v>
      </c>
      <c r="S1" s="22" t="s">
        <v>18</v>
      </c>
      <c r="T1" s="23" t="s">
        <v>19</v>
      </c>
      <c r="U1" s="24" t="s">
        <v>20</v>
      </c>
      <c r="V1" s="25" t="s">
        <v>21</v>
      </c>
      <c r="W1" s="26" t="s">
        <v>22</v>
      </c>
      <c r="X1" s="26" t="s">
        <v>23</v>
      </c>
      <c r="Y1" s="26" t="s">
        <v>24</v>
      </c>
      <c r="Z1" s="27" t="s">
        <v>25</v>
      </c>
      <c r="AA1" s="28" t="s">
        <v>26</v>
      </c>
      <c r="AB1" s="29" t="s">
        <v>27</v>
      </c>
      <c r="AC1" s="30" t="s">
        <v>28</v>
      </c>
      <c r="AD1" s="31" t="s">
        <v>29</v>
      </c>
      <c r="AE1" s="32" t="s">
        <v>30</v>
      </c>
      <c r="AF1" s="15" t="s">
        <v>31</v>
      </c>
      <c r="AG1" s="33" t="s">
        <v>32</v>
      </c>
      <c r="AH1" s="32" t="s">
        <v>33</v>
      </c>
      <c r="AI1" s="32" t="s">
        <v>34</v>
      </c>
      <c r="AJ1" s="33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2" t="s">
        <v>41</v>
      </c>
      <c r="AQ1" s="34" t="s">
        <v>42</v>
      </c>
      <c r="AR1" s="33" t="s">
        <v>43</v>
      </c>
      <c r="AS1" s="32" t="s">
        <v>44</v>
      </c>
      <c r="AT1" s="32" t="s">
        <v>45</v>
      </c>
      <c r="AU1" s="35" t="s">
        <v>46</v>
      </c>
      <c r="AV1" s="36" t="s">
        <v>47</v>
      </c>
      <c r="AW1" s="35" t="s">
        <v>48</v>
      </c>
      <c r="AX1" s="37" t="s">
        <v>49</v>
      </c>
      <c r="AY1" s="38" t="s">
        <v>50</v>
      </c>
      <c r="AZ1" s="39" t="s">
        <v>51</v>
      </c>
      <c r="BA1" s="28" t="s">
        <v>52</v>
      </c>
    </row>
    <row r="2" spans="1:53" ht="81.95" customHeight="1" x14ac:dyDescent="0.25">
      <c r="A2" s="40">
        <v>1</v>
      </c>
      <c r="B2" s="41" t="s">
        <v>53</v>
      </c>
      <c r="C2" s="42"/>
      <c r="D2" s="43" t="s">
        <v>54</v>
      </c>
      <c r="E2" s="43"/>
      <c r="F2" s="43" t="s">
        <v>55</v>
      </c>
      <c r="G2" s="15" t="s">
        <v>56</v>
      </c>
      <c r="H2" s="43" t="s">
        <v>57</v>
      </c>
      <c r="I2" s="43" t="s">
        <v>58</v>
      </c>
      <c r="J2" s="44" t="s">
        <v>59</v>
      </c>
      <c r="K2" s="43" t="s">
        <v>60</v>
      </c>
      <c r="L2" s="43" t="s">
        <v>61</v>
      </c>
      <c r="M2" s="43" t="s">
        <v>62</v>
      </c>
      <c r="N2" s="45" t="s">
        <v>63</v>
      </c>
      <c r="O2" s="46"/>
      <c r="P2" s="43" t="s">
        <v>64</v>
      </c>
      <c r="Q2" s="47">
        <f>'[1]Factory Cost-Shine Team'!F6</f>
        <v>83.63</v>
      </c>
      <c r="R2" s="48">
        <v>7.7</v>
      </c>
      <c r="S2" s="49">
        <f t="shared" ref="S2:S4" si="0">Q2/R2</f>
        <v>10.861038961038961</v>
      </c>
      <c r="T2" s="49">
        <f>S2</f>
        <v>10.861038961038961</v>
      </c>
      <c r="U2" s="50"/>
      <c r="V2" s="43" t="s">
        <v>65</v>
      </c>
      <c r="W2" s="51">
        <v>42</v>
      </c>
      <c r="X2" s="51">
        <v>32</v>
      </c>
      <c r="Y2" s="51">
        <v>42</v>
      </c>
      <c r="Z2" s="52">
        <v>8.6</v>
      </c>
      <c r="AA2" s="53">
        <v>3</v>
      </c>
      <c r="AB2" s="54">
        <f>IF(W2="","",W2*X2*Y2/1000000)</f>
        <v>5.6447999999999998E-2</v>
      </c>
      <c r="AC2" s="55">
        <f>IF(AA2="","",65/AB2*AA2)</f>
        <v>3454.5068027210882</v>
      </c>
      <c r="AD2" s="56">
        <v>4000</v>
      </c>
      <c r="AE2" s="57">
        <f>IF(ISERROR(AD2/AC2),"",AD2/AC2)</f>
        <v>1.1579076923076923</v>
      </c>
      <c r="AF2" s="43" t="s">
        <v>66</v>
      </c>
      <c r="AG2" s="58">
        <v>0.22800000000000001</v>
      </c>
      <c r="AH2" s="57">
        <f>IF(ISERROR(S2*AG2),"",S2*AG2)</f>
        <v>2.4763168831168834</v>
      </c>
      <c r="AI2" s="57">
        <f>IF(ISERROR(T2+AE2+AH2),"",T2+AE2+AH2)</f>
        <v>14.495263536463536</v>
      </c>
      <c r="AJ2" s="59">
        <v>0</v>
      </c>
      <c r="AK2" s="57">
        <f>IF(ISERROR(AW2*AJ2),"",AW2*AJ2)</f>
        <v>0</v>
      </c>
      <c r="AL2" s="59">
        <v>0</v>
      </c>
      <c r="AM2" s="57">
        <f>IF(ISERROR(AW2*AL2),"",AW2*AL2)</f>
        <v>0</v>
      </c>
      <c r="AN2" s="59">
        <v>0</v>
      </c>
      <c r="AO2" s="57">
        <f>IF(ISERROR(AW2*AN2),"",AW2*AN2)</f>
        <v>0</v>
      </c>
      <c r="AP2" s="57">
        <v>0</v>
      </c>
      <c r="AQ2" s="56">
        <v>0</v>
      </c>
      <c r="AR2" s="59">
        <v>0</v>
      </c>
      <c r="AS2" s="57">
        <f>IF(ISERROR(AW2*AR2),"",AW2*AR2)</f>
        <v>0</v>
      </c>
      <c r="AT2" s="57">
        <f>IF(ISERROR(AK2+AM2+AO2+AP2+AS2),"",AK2+AM2+AO2+AP2+AS2)</f>
        <v>0</v>
      </c>
      <c r="AU2" s="60">
        <f>IF(ISERROR(AI2+AT2),"",AI2+AT2)</f>
        <v>14.495263536463536</v>
      </c>
      <c r="AV2" s="61">
        <f>IF(ISERROR((AW2-AU2)/AW2),"",(AW2-AU2)/AW2)</f>
        <v>0.33811582025280651</v>
      </c>
      <c r="AW2" s="62">
        <f>IF(AX2="","",AX2/1.05)</f>
        <v>21.9</v>
      </c>
      <c r="AX2" s="62">
        <f>IF(ISERROR(AY2*(1-AZ2)),"",AY2*(1-AZ2))</f>
        <v>22.995000000000001</v>
      </c>
      <c r="AY2" s="63">
        <v>45.99</v>
      </c>
      <c r="AZ2" s="59">
        <v>0.5</v>
      </c>
      <c r="BA2" s="53">
        <v>483</v>
      </c>
    </row>
    <row r="3" spans="1:53" ht="81.95" customHeight="1" x14ac:dyDescent="0.25">
      <c r="A3" s="40">
        <v>2</v>
      </c>
      <c r="B3" s="64"/>
      <c r="C3" s="42"/>
      <c r="D3" s="43" t="s">
        <v>54</v>
      </c>
      <c r="E3" s="43"/>
      <c r="F3" s="43" t="s">
        <v>55</v>
      </c>
      <c r="G3" s="15" t="s">
        <v>56</v>
      </c>
      <c r="H3" s="43" t="s">
        <v>67</v>
      </c>
      <c r="I3" s="43" t="s">
        <v>68</v>
      </c>
      <c r="J3" s="44" t="s">
        <v>69</v>
      </c>
      <c r="K3" s="43" t="s">
        <v>60</v>
      </c>
      <c r="L3" s="43" t="s">
        <v>70</v>
      </c>
      <c r="M3" s="43" t="s">
        <v>62</v>
      </c>
      <c r="N3" s="45" t="s">
        <v>71</v>
      </c>
      <c r="O3" s="46"/>
      <c r="P3" s="43" t="s">
        <v>64</v>
      </c>
      <c r="Q3" s="47">
        <f>'[1]Factory Cost-Shine Team'!F7</f>
        <v>102.72</v>
      </c>
      <c r="R3" s="48">
        <v>7.7</v>
      </c>
      <c r="S3" s="49">
        <f t="shared" si="0"/>
        <v>13.340259740259739</v>
      </c>
      <c r="T3" s="49">
        <f t="shared" ref="T3:T4" si="1">S3</f>
        <v>13.340259740259739</v>
      </c>
      <c r="U3" s="50"/>
      <c r="V3" s="43" t="s">
        <v>65</v>
      </c>
      <c r="W3" s="51">
        <v>42</v>
      </c>
      <c r="X3" s="51">
        <v>32</v>
      </c>
      <c r="Y3" s="51">
        <v>45</v>
      </c>
      <c r="Z3" s="52">
        <v>10.6</v>
      </c>
      <c r="AA3" s="53">
        <v>3</v>
      </c>
      <c r="AB3" s="54">
        <f>IF(W3="","",W3*X3*Y3/1000000)</f>
        <v>6.0479999999999999E-2</v>
      </c>
      <c r="AC3" s="55">
        <f>IF(AA3="","",65/AB3*AA3)</f>
        <v>3224.2063492063489</v>
      </c>
      <c r="AD3" s="56">
        <v>4000</v>
      </c>
      <c r="AE3" s="57">
        <f>IF(ISERROR(AD3/AC3),"",AD3/AC3)</f>
        <v>1.2406153846153847</v>
      </c>
      <c r="AF3" s="43" t="s">
        <v>72</v>
      </c>
      <c r="AG3" s="58">
        <v>0.22800000000000001</v>
      </c>
      <c r="AH3" s="57">
        <f>IF(ISERROR(S3*AG3),"",S3*AG3)</f>
        <v>3.0415792207792207</v>
      </c>
      <c r="AI3" s="57">
        <f>IF(ISERROR(T3+AE3+AH3),"",T3+AE3+AH3)</f>
        <v>17.622454345654344</v>
      </c>
      <c r="AJ3" s="59">
        <v>0</v>
      </c>
      <c r="AK3" s="57">
        <f>IF(ISERROR(AW3*AJ3),"",AW3*AJ3)</f>
        <v>0</v>
      </c>
      <c r="AL3" s="59">
        <v>0</v>
      </c>
      <c r="AM3" s="57">
        <f>IF(ISERROR(AW3*AL3),"",AW3*AL3)</f>
        <v>0</v>
      </c>
      <c r="AN3" s="59">
        <v>0</v>
      </c>
      <c r="AO3" s="57">
        <f>IF(ISERROR(AW3*AN3),"",AW3*AN3)</f>
        <v>0</v>
      </c>
      <c r="AP3" s="57">
        <v>0</v>
      </c>
      <c r="AQ3" s="56">
        <v>0</v>
      </c>
      <c r="AR3" s="59">
        <v>0</v>
      </c>
      <c r="AS3" s="57">
        <f>IF(ISERROR(AW3*AR3),"",AW3*AR3)</f>
        <v>0</v>
      </c>
      <c r="AT3" s="57">
        <f>IF(ISERROR(AK3+AM3+AO3+AP3+AS3),"",AK3+AM3+AO3+AP3+AS3)</f>
        <v>0</v>
      </c>
      <c r="AU3" s="60">
        <f>IF(ISERROR(AI3+AT3),"",AI3+AT3)</f>
        <v>17.622454345654344</v>
      </c>
      <c r="AV3" s="61">
        <f>IF(ISERROR((AW3-AU3)/AW3),"",(AW3-AU3)/AW3)</f>
        <v>0.28818707201626997</v>
      </c>
      <c r="AW3" s="62">
        <f t="shared" ref="AW3:AW4" si="2">IF(AX3="","",AX3/1.05)</f>
        <v>24.757142857142856</v>
      </c>
      <c r="AX3" s="62">
        <f t="shared" ref="AX3:AX4" si="3">IF(ISERROR(AY3*(1-AZ3)),"",AY3*(1-AZ3))</f>
        <v>25.995000000000001</v>
      </c>
      <c r="AY3" s="63">
        <v>51.99</v>
      </c>
      <c r="AZ3" s="59">
        <v>0.5</v>
      </c>
      <c r="BA3" s="53">
        <v>792</v>
      </c>
    </row>
    <row r="4" spans="1:53" ht="81.95" customHeight="1" x14ac:dyDescent="0.25">
      <c r="A4" s="40">
        <v>3</v>
      </c>
      <c r="B4" s="65"/>
      <c r="C4" s="42"/>
      <c r="D4" s="43" t="s">
        <v>54</v>
      </c>
      <c r="E4" s="43"/>
      <c r="F4" s="43" t="s">
        <v>55</v>
      </c>
      <c r="G4" s="15" t="s">
        <v>73</v>
      </c>
      <c r="H4" s="43" t="s">
        <v>67</v>
      </c>
      <c r="I4" s="43" t="s">
        <v>68</v>
      </c>
      <c r="J4" s="44" t="s">
        <v>59</v>
      </c>
      <c r="K4" s="43" t="s">
        <v>60</v>
      </c>
      <c r="L4" s="43" t="s">
        <v>74</v>
      </c>
      <c r="M4" s="43" t="s">
        <v>62</v>
      </c>
      <c r="N4" s="45" t="s">
        <v>75</v>
      </c>
      <c r="O4" s="46"/>
      <c r="P4" s="43" t="s">
        <v>64</v>
      </c>
      <c r="Q4" s="47">
        <f>'[1]Factory Cost-Shine Team'!F8</f>
        <v>112.41</v>
      </c>
      <c r="R4" s="48">
        <v>7.7</v>
      </c>
      <c r="S4" s="49">
        <f t="shared" si="0"/>
        <v>14.598701298701299</v>
      </c>
      <c r="T4" s="49">
        <f t="shared" si="1"/>
        <v>14.598701298701299</v>
      </c>
      <c r="U4" s="50"/>
      <c r="V4" s="43" t="s">
        <v>65</v>
      </c>
      <c r="W4" s="51">
        <v>42</v>
      </c>
      <c r="X4" s="51">
        <v>32</v>
      </c>
      <c r="Y4" s="51">
        <v>51</v>
      </c>
      <c r="Z4" s="52">
        <v>11.8</v>
      </c>
      <c r="AA4" s="53">
        <v>3</v>
      </c>
      <c r="AB4" s="54">
        <f>IF(W4="","",W4*X4*Y4/1000000)</f>
        <v>6.8543999999999994E-2</v>
      </c>
      <c r="AC4" s="55">
        <f>IF(AA4="","",65/AB4*AA4)</f>
        <v>2844.8879551820728</v>
      </c>
      <c r="AD4" s="56">
        <v>4000</v>
      </c>
      <c r="AE4" s="57">
        <f>IF(ISERROR(AD4/AC4),"",AD4/AC4)</f>
        <v>1.4060307692307692</v>
      </c>
      <c r="AF4" s="43" t="s">
        <v>66</v>
      </c>
      <c r="AG4" s="58">
        <v>0.22800000000000001</v>
      </c>
      <c r="AH4" s="57">
        <f>IF(ISERROR(S4*AG4),"",S4*AG4)</f>
        <v>3.328503896103896</v>
      </c>
      <c r="AI4" s="57">
        <f>IF(ISERROR(T4+AE4+AH4),"",T4+AE4+AH4)</f>
        <v>19.333235964035964</v>
      </c>
      <c r="AJ4" s="59">
        <v>0</v>
      </c>
      <c r="AK4" s="57">
        <f>IF(ISERROR(AW4*AJ4),"",AW4*AJ4)</f>
        <v>0</v>
      </c>
      <c r="AL4" s="59">
        <v>0</v>
      </c>
      <c r="AM4" s="57">
        <f>IF(ISERROR(AW4*AL4),"",AW4*AL4)</f>
        <v>0</v>
      </c>
      <c r="AN4" s="59">
        <v>0</v>
      </c>
      <c r="AO4" s="57">
        <f>IF(ISERROR(AW4*AN4),"",AW4*AN4)</f>
        <v>0</v>
      </c>
      <c r="AP4" s="57">
        <v>0</v>
      </c>
      <c r="AQ4" s="56">
        <v>0</v>
      </c>
      <c r="AR4" s="59">
        <v>0</v>
      </c>
      <c r="AS4" s="57">
        <f>IF(ISERROR(AW4*AR4),"",AW4*AR4)</f>
        <v>0</v>
      </c>
      <c r="AT4" s="57">
        <f>IF(ISERROR(AK4+AM4+AO4+AP4+AS4),"",AK4+AM4+AO4+AP4+AS4)</f>
        <v>0</v>
      </c>
      <c r="AU4" s="60">
        <f>IF(ISERROR(AI4+AT4),"",AI4+AT4)</f>
        <v>19.333235964035964</v>
      </c>
      <c r="AV4" s="61">
        <f>IF(ISERROR((AW4-AU4)/AW4),"",(AW4-AU4)/AW4)</f>
        <v>0.28759790271143143</v>
      </c>
      <c r="AW4" s="62">
        <f t="shared" si="2"/>
        <v>27.138095238095239</v>
      </c>
      <c r="AX4" s="62">
        <f t="shared" si="3"/>
        <v>28.495000000000001</v>
      </c>
      <c r="AY4" s="63">
        <v>56.99</v>
      </c>
      <c r="AZ4" s="59">
        <v>0.5</v>
      </c>
      <c r="BA4" s="53">
        <v>615</v>
      </c>
    </row>
  </sheetData>
  <sheetProtection insertRows="0" deleteRows="0" sort="0"/>
  <protectedRanges>
    <protectedRange sqref="A5:J161 L5:BA161" name="Range1"/>
    <protectedRange sqref="K5:K159" name="Range1_1"/>
    <protectedRange sqref="O2:R4 Z2:AE4 U2:V4 E2:G4 A2:C4 L2:M4 AG2:BA4" name="Range1_3"/>
    <protectedRange sqref="H2:J4" name="Range1_4_1"/>
    <protectedRange sqref="K2:K4" name="Range1_1_2_1"/>
    <protectedRange sqref="AF2:AF4" name="Range1_2_1"/>
    <protectedRange sqref="D2:D4" name="Range1_6"/>
    <protectedRange sqref="S2:T4" name="Range1_12"/>
  </protectedRanges>
  <mergeCells count="1"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2026-05-18T05:34:38Z</dcterms:created>
  <dcterms:modified xsi:type="dcterms:W3CDTF">2026-05-18T05:35:04Z</dcterms:modified>
</cp:coreProperties>
</file>