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BB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[2]Sheet1!$DW$2:$DW$3</definedName>
    <definedName name="colour">#REF!</definedName>
    <definedName name="CON">'[3]317-TOP'!#REF!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[2]Sheet1!$EC$2:$EC$3</definedName>
    <definedName name="HBC">'[4]Spec Sheet'!#REF!</definedName>
    <definedName name="HGBBB">'[3]317-TOP'!#REF!</definedName>
    <definedName name="HGHG">'[3]317-TOP'!#REF!</definedName>
    <definedName name="Home_Décor">#REF!</definedName>
    <definedName name="Home_Décor.">#REF!</definedName>
    <definedName name="KD">[2]Sheet1!$DS$2:$DS$2</definedName>
    <definedName name="Kids_Bath">#REF!</definedName>
    <definedName name="Kids_or_Teen">#REF!</definedName>
    <definedName name="Lighting_or_Candleholders">#REF!</definedName>
    <definedName name="lnk">[5]Sheet1!$A$2</definedName>
    <definedName name="M">[2]Sheet1!$EA$2:$EA$3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[2]Sheet1!$EE$2:$EE$3</definedName>
    <definedName name="Pet_Care">#REF!</definedName>
    <definedName name="Pillow_Shams">#REF!</definedName>
    <definedName name="Pillowcases">#REF!</definedName>
    <definedName name="PORT_IFF">[6]a!$A$10:$B$35</definedName>
    <definedName name="_xlnm.Print_Area">#REF!</definedName>
    <definedName name="PRINT_AREA_MI">#REF!</definedName>
    <definedName name="Prints">#REF!</definedName>
    <definedName name="Quilts">#REF!</definedName>
    <definedName name="Ross_BA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[2]Sheet1!$EF$2:$EF$3</definedName>
    <definedName name="Window_Treatments_Hardware_Accessories">#REF!</definedName>
    <definedName name="Window_Treatments_Hardware_Accessories.">#REF!</definedName>
    <definedName name="wood">[2]Sheet1!$EG$2:$EG$3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25" i="1" l="1"/>
  <c r="AU25" i="1"/>
  <c r="AR25" i="1"/>
  <c r="AP25" i="1"/>
  <c r="AL25" i="1"/>
  <c r="AM25" i="1" s="1"/>
  <c r="AF25" i="1"/>
  <c r="AH25" i="1" s="1"/>
  <c r="AJ25" i="1" s="1"/>
  <c r="BE24" i="1"/>
  <c r="AU24" i="1"/>
  <c r="AR24" i="1"/>
  <c r="AP24" i="1"/>
  <c r="AL24" i="1"/>
  <c r="AM24" i="1" s="1"/>
  <c r="AF24" i="1"/>
  <c r="AH24" i="1" s="1"/>
  <c r="AJ24" i="1" s="1"/>
  <c r="BE23" i="1"/>
  <c r="AU23" i="1"/>
  <c r="AR23" i="1"/>
  <c r="AP23" i="1"/>
  <c r="AL23" i="1"/>
  <c r="AM23" i="1" s="1"/>
  <c r="AF23" i="1"/>
  <c r="AH23" i="1" s="1"/>
  <c r="AJ23" i="1" s="1"/>
  <c r="BE22" i="1"/>
  <c r="AU22" i="1"/>
  <c r="AR22" i="1"/>
  <c r="AP22" i="1"/>
  <c r="AL22" i="1"/>
  <c r="AM22" i="1" s="1"/>
  <c r="AF22" i="1"/>
  <c r="AH22" i="1" s="1"/>
  <c r="AJ22" i="1" s="1"/>
  <c r="BE21" i="1"/>
  <c r="AU21" i="1"/>
  <c r="AR21" i="1"/>
  <c r="AP21" i="1"/>
  <c r="AL21" i="1"/>
  <c r="AM21" i="1" s="1"/>
  <c r="AF21" i="1"/>
  <c r="AH21" i="1" s="1"/>
  <c r="AJ21" i="1" s="1"/>
  <c r="BE20" i="1"/>
  <c r="AU20" i="1"/>
  <c r="AR20" i="1"/>
  <c r="AP20" i="1"/>
  <c r="AL20" i="1"/>
  <c r="AM20" i="1" s="1"/>
  <c r="AF20" i="1"/>
  <c r="AH20" i="1" s="1"/>
  <c r="AJ20" i="1" s="1"/>
  <c r="BE19" i="1"/>
  <c r="AU19" i="1"/>
  <c r="AR19" i="1"/>
  <c r="AP19" i="1"/>
  <c r="AL19" i="1"/>
  <c r="AM19" i="1" s="1"/>
  <c r="AF19" i="1"/>
  <c r="AH19" i="1" s="1"/>
  <c r="AJ19" i="1" s="1"/>
  <c r="BE18" i="1"/>
  <c r="AU18" i="1"/>
  <c r="AR18" i="1"/>
  <c r="AP18" i="1"/>
  <c r="AL18" i="1"/>
  <c r="AM18" i="1" s="1"/>
  <c r="AF18" i="1"/>
  <c r="AH18" i="1" s="1"/>
  <c r="AJ18" i="1" s="1"/>
  <c r="BE17" i="1"/>
  <c r="AU17" i="1"/>
  <c r="AR17" i="1"/>
  <c r="AP17" i="1"/>
  <c r="AL17" i="1"/>
  <c r="AM17" i="1" s="1"/>
  <c r="AF17" i="1"/>
  <c r="AH17" i="1" s="1"/>
  <c r="AJ17" i="1" s="1"/>
  <c r="BE16" i="1"/>
  <c r="AU16" i="1"/>
  <c r="AR16" i="1"/>
  <c r="AP16" i="1"/>
  <c r="AL16" i="1"/>
  <c r="AM16" i="1" s="1"/>
  <c r="AF16" i="1"/>
  <c r="AH16" i="1" s="1"/>
  <c r="AJ16" i="1" s="1"/>
  <c r="BE15" i="1"/>
  <c r="AU15" i="1"/>
  <c r="AR15" i="1"/>
  <c r="AP15" i="1"/>
  <c r="AL15" i="1"/>
  <c r="AM15" i="1" s="1"/>
  <c r="AF15" i="1"/>
  <c r="AH15" i="1" s="1"/>
  <c r="AJ15" i="1" s="1"/>
  <c r="BE14" i="1"/>
  <c r="AU14" i="1"/>
  <c r="AR14" i="1"/>
  <c r="AP14" i="1"/>
  <c r="AL14" i="1"/>
  <c r="AM14" i="1" s="1"/>
  <c r="AF14" i="1"/>
  <c r="AH14" i="1" s="1"/>
  <c r="AJ14" i="1" s="1"/>
  <c r="BE13" i="1"/>
  <c r="AU13" i="1"/>
  <c r="AR13" i="1"/>
  <c r="AP13" i="1"/>
  <c r="AL13" i="1"/>
  <c r="AM13" i="1" s="1"/>
  <c r="AF13" i="1"/>
  <c r="AH13" i="1" s="1"/>
  <c r="AJ13" i="1" s="1"/>
  <c r="BE12" i="1"/>
  <c r="AU12" i="1"/>
  <c r="AR12" i="1"/>
  <c r="AP12" i="1"/>
  <c r="AL12" i="1"/>
  <c r="AM12" i="1" s="1"/>
  <c r="AF12" i="1"/>
  <c r="AH12" i="1" s="1"/>
  <c r="AJ12" i="1" s="1"/>
  <c r="BE11" i="1"/>
  <c r="AU11" i="1"/>
  <c r="AR11" i="1"/>
  <c r="AP11" i="1"/>
  <c r="AL11" i="1"/>
  <c r="AM11" i="1" s="1"/>
  <c r="AF11" i="1"/>
  <c r="AH11" i="1" s="1"/>
  <c r="AJ11" i="1" s="1"/>
  <c r="BE10" i="1"/>
  <c r="AU10" i="1"/>
  <c r="AR10" i="1"/>
  <c r="AP10" i="1"/>
  <c r="AL10" i="1"/>
  <c r="AM10" i="1" s="1"/>
  <c r="AF10" i="1"/>
  <c r="AH10" i="1" s="1"/>
  <c r="AJ10" i="1" s="1"/>
  <c r="AY9" i="1"/>
  <c r="BE9" i="1" s="1"/>
  <c r="AL9" i="1"/>
  <c r="AM9" i="1" s="1"/>
  <c r="AF9" i="1"/>
  <c r="AH9" i="1" s="1"/>
  <c r="AJ9" i="1" s="1"/>
  <c r="AY8" i="1"/>
  <c r="AU8" i="1" s="1"/>
  <c r="AL8" i="1"/>
  <c r="AM8" i="1" s="1"/>
  <c r="AF8" i="1"/>
  <c r="AH8" i="1" s="1"/>
  <c r="AJ8" i="1" s="1"/>
  <c r="BE7" i="1"/>
  <c r="AU7" i="1"/>
  <c r="AR7" i="1"/>
  <c r="AP7" i="1"/>
  <c r="AL7" i="1"/>
  <c r="AM7" i="1" s="1"/>
  <c r="AF7" i="1"/>
  <c r="AH7" i="1" s="1"/>
  <c r="AJ7" i="1" s="1"/>
  <c r="AY6" i="1"/>
  <c r="AL6" i="1"/>
  <c r="AM6" i="1" s="1"/>
  <c r="AF6" i="1"/>
  <c r="AH6" i="1" s="1"/>
  <c r="AJ6" i="1" s="1"/>
  <c r="AY5" i="1"/>
  <c r="BE5" i="1" s="1"/>
  <c r="AL5" i="1"/>
  <c r="AM5" i="1" s="1"/>
  <c r="AF5" i="1"/>
  <c r="AH5" i="1" s="1"/>
  <c r="AJ5" i="1" s="1"/>
  <c r="BE4" i="1"/>
  <c r="AU4" i="1"/>
  <c r="AR4" i="1"/>
  <c r="AP4" i="1"/>
  <c r="AL4" i="1"/>
  <c r="AM4" i="1" s="1"/>
  <c r="AF4" i="1"/>
  <c r="AH4" i="1" s="1"/>
  <c r="AJ4" i="1" s="1"/>
  <c r="AY3" i="1"/>
  <c r="BE3" i="1" s="1"/>
  <c r="AL3" i="1"/>
  <c r="AM3" i="1" s="1"/>
  <c r="AF3" i="1"/>
  <c r="AH3" i="1" s="1"/>
  <c r="AJ3" i="1" s="1"/>
  <c r="AY2" i="1"/>
  <c r="BE2" i="1" s="1"/>
  <c r="AL2" i="1"/>
  <c r="AM2" i="1" s="1"/>
  <c r="AF2" i="1"/>
  <c r="AH2" i="1" s="1"/>
  <c r="AJ2" i="1" s="1"/>
  <c r="AP2" i="1" l="1"/>
  <c r="AV7" i="1"/>
  <c r="AU2" i="1"/>
  <c r="AU9" i="1"/>
  <c r="AN2" i="1"/>
  <c r="AV11" i="1"/>
  <c r="AV12" i="1"/>
  <c r="AN14" i="1"/>
  <c r="AW14" i="1" s="1"/>
  <c r="AV15" i="1"/>
  <c r="AV16" i="1"/>
  <c r="AV17" i="1"/>
  <c r="AV18" i="1"/>
  <c r="AV21" i="1"/>
  <c r="AV22" i="1"/>
  <c r="AV23" i="1"/>
  <c r="AV24" i="1"/>
  <c r="AV25" i="1"/>
  <c r="AR2" i="1"/>
  <c r="AU6" i="1"/>
  <c r="AR9" i="1"/>
  <c r="AP5" i="1"/>
  <c r="AN13" i="1"/>
  <c r="AN20" i="1"/>
  <c r="AR5" i="1"/>
  <c r="AN10" i="1"/>
  <c r="AV13" i="1"/>
  <c r="AN3" i="1"/>
  <c r="AV4" i="1"/>
  <c r="AU5" i="1"/>
  <c r="AR6" i="1"/>
  <c r="AN8" i="1"/>
  <c r="AP9" i="1"/>
  <c r="AV10" i="1"/>
  <c r="AN11" i="1"/>
  <c r="AV14" i="1"/>
  <c r="AV19" i="1"/>
  <c r="AN12" i="1"/>
  <c r="AN15" i="1"/>
  <c r="AW15" i="1" s="1"/>
  <c r="AX15" i="1" s="1"/>
  <c r="AN16" i="1"/>
  <c r="AW16" i="1" s="1"/>
  <c r="AX16" i="1" s="1"/>
  <c r="AN17" i="1"/>
  <c r="AW17" i="1" s="1"/>
  <c r="AX17" i="1" s="1"/>
  <c r="AN18" i="1"/>
  <c r="AN19" i="1"/>
  <c r="AV20" i="1"/>
  <c r="AW20" i="1" s="1"/>
  <c r="AN4" i="1"/>
  <c r="AW4" i="1" s="1"/>
  <c r="AN6" i="1"/>
  <c r="AN7" i="1"/>
  <c r="AW7" i="1" s="1"/>
  <c r="AN9" i="1"/>
  <c r="AN5" i="1"/>
  <c r="AN21" i="1"/>
  <c r="AW21" i="1" s="1"/>
  <c r="AN22" i="1"/>
  <c r="AW22" i="1" s="1"/>
  <c r="AN23" i="1"/>
  <c r="AW23" i="1" s="1"/>
  <c r="AN24" i="1"/>
  <c r="AN25" i="1"/>
  <c r="AW25" i="1" s="1"/>
  <c r="BE8" i="1"/>
  <c r="AP3" i="1"/>
  <c r="AP8" i="1"/>
  <c r="AU3" i="1"/>
  <c r="BE6" i="1"/>
  <c r="AR3" i="1"/>
  <c r="AP6" i="1"/>
  <c r="AR8" i="1"/>
  <c r="AW12" i="1" l="1"/>
  <c r="AX12" i="1" s="1"/>
  <c r="BD17" i="1"/>
  <c r="AV2" i="1"/>
  <c r="AW2" i="1" s="1"/>
  <c r="BD2" i="1" s="1"/>
  <c r="AW13" i="1"/>
  <c r="AX13" i="1" s="1"/>
  <c r="BD16" i="1"/>
  <c r="BD12" i="1"/>
  <c r="AV9" i="1"/>
  <c r="AW9" i="1" s="1"/>
  <c r="AW24" i="1"/>
  <c r="BD24" i="1" s="1"/>
  <c r="AW19" i="1"/>
  <c r="AX19" i="1" s="1"/>
  <c r="AW11" i="1"/>
  <c r="AX11" i="1" s="1"/>
  <c r="BD14" i="1"/>
  <c r="AX14" i="1"/>
  <c r="AV5" i="1"/>
  <c r="AW5" i="1" s="1"/>
  <c r="BD5" i="1" s="1"/>
  <c r="AW18" i="1"/>
  <c r="BD15" i="1"/>
  <c r="AV3" i="1"/>
  <c r="AW3" i="1" s="1"/>
  <c r="BD3" i="1" s="1"/>
  <c r="AV6" i="1"/>
  <c r="AW6" i="1" s="1"/>
  <c r="AW10" i="1"/>
  <c r="AX23" i="1"/>
  <c r="BD23" i="1"/>
  <c r="BD7" i="1"/>
  <c r="AX7" i="1"/>
  <c r="AX22" i="1"/>
  <c r="BD22" i="1"/>
  <c r="AX20" i="1"/>
  <c r="BD20" i="1"/>
  <c r="AV8" i="1"/>
  <c r="AW8" i="1" s="1"/>
  <c r="AX25" i="1"/>
  <c r="BD25" i="1"/>
  <c r="AX21" i="1"/>
  <c r="BD21" i="1"/>
  <c r="AX4" i="1"/>
  <c r="BD4" i="1"/>
  <c r="BD13" i="1" l="1"/>
  <c r="AX2" i="1"/>
  <c r="AX3" i="1"/>
  <c r="AX9" i="1"/>
  <c r="BD9" i="1"/>
  <c r="BD19" i="1"/>
  <c r="AX24" i="1"/>
  <c r="BD11" i="1"/>
  <c r="AX5" i="1"/>
  <c r="BD18" i="1"/>
  <c r="AX18" i="1"/>
  <c r="AX10" i="1"/>
  <c r="BD10" i="1"/>
  <c r="BD8" i="1"/>
  <c r="AX8" i="1"/>
  <c r="AX6" i="1"/>
  <c r="BD6" i="1"/>
</calcChain>
</file>

<file path=xl/comments1.xml><?xml version="1.0" encoding="utf-8"?>
<comments xmlns="http://schemas.openxmlformats.org/spreadsheetml/2006/main">
  <authors>
    <author>Unknown Author</author>
  </authors>
  <commentList>
    <comment ref="AF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H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J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M1" authorId="0" shapeId="0">
      <text>
        <r>
          <rPr>
            <sz val="10"/>
            <rFont val="Arial"/>
            <family val="2"/>
          </rPr>
          <t>[FOB Cost $ (Value)]*[Duty Rate]</t>
        </r>
      </text>
    </comment>
    <comment ref="AN1" authorId="0" shapeId="0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P1" authorId="0" shapeId="0">
      <text>
        <r>
          <rPr>
            <sz val="10"/>
            <rFont val="Arial"/>
            <family val="2"/>
          </rPr>
          <t>[JLA Domestic Price]*[DA %]</t>
        </r>
      </text>
    </comment>
    <comment ref="AR1" authorId="0" shapeId="0">
      <text>
        <r>
          <rPr>
            <sz val="10"/>
            <rFont val="Arial"/>
            <family val="2"/>
          </rPr>
          <t>[JLA Domestic Price]*[Royalty %]</t>
        </r>
      </text>
    </comment>
    <comment ref="AU1" authorId="0" shapeId="0">
      <text>
        <r>
          <rPr>
            <sz val="10"/>
            <rFont val="Arial"/>
            <family val="2"/>
          </rPr>
          <t>[JLA Domestic Price]*[Warehouse Charge %]</t>
        </r>
      </text>
    </comment>
    <comment ref="AV1" authorId="0" shapeId="0">
      <text>
        <r>
          <rPr>
            <sz val="10"/>
            <rFont val="Arial"/>
            <family val="2"/>
          </rPr>
          <t>[DA $]+[Royalty $]+[Other Load $]</t>
        </r>
      </text>
    </comment>
    <comment ref="AW1" authorId="0" shapeId="0">
      <text>
        <r>
          <rPr>
            <sz val="10"/>
            <rFont val="Arial"/>
            <family val="2"/>
          </rPr>
          <t>[LDP Cost $]+[Total Load $]</t>
        </r>
      </text>
    </comment>
    <comment ref="AX1" authorId="0" shapeId="0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BA1" authorId="0" shapeId="0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D1" authorId="0" shapeId="0">
      <text>
        <r>
          <rPr>
            <sz val="10"/>
            <rFont val="Arial"/>
            <family val="2"/>
          </rPr>
          <t>[LDP Cost with Load $]*[MOQ]</t>
        </r>
      </text>
    </comment>
    <comment ref="BE1" authorId="0" shapeId="0">
      <text>
        <r>
          <rPr>
            <sz val="10"/>
            <rFont val="Arial"/>
            <family val="2"/>
          </rPr>
          <t>[JLA Domestic Price]*[MOQ]</t>
        </r>
      </text>
    </comment>
    <comment ref="BF1" authorId="0" shapeId="0">
      <text>
        <r>
          <rPr>
            <sz val="10"/>
            <rFont val="Arial"/>
            <family val="2"/>
          </rPr>
          <t>[Suggested Retail price]*[MOQ]</t>
        </r>
      </text>
    </comment>
    <comment ref="BG1" authorId="0" shapeId="0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<sst xmlns="http://schemas.openxmlformats.org/spreadsheetml/2006/main" count="447" uniqueCount="152">
  <si>
    <t>Line No.</t>
  </si>
  <si>
    <t>Photo</t>
  </si>
  <si>
    <t>VIN/Art No.</t>
  </si>
  <si>
    <t>Brand</t>
  </si>
  <si>
    <t>Licensor</t>
  </si>
  <si>
    <t>Product Category</t>
  </si>
  <si>
    <t>Technique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</si>
  <si>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</si>
  <si>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</si>
  <si>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</si>
  <si>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</si>
  <si>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</si>
  <si>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</si>
  <si>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</si>
  <si>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</si>
  <si>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</si>
  <si>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</si>
  <si>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</si>
  <si>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</si>
  <si>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</si>
  <si>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</si>
  <si>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</si>
  <si>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</si>
  <si>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</si>
  <si>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</si>
  <si>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</si>
  <si>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</si>
  <si>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</si>
  <si>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</si>
  <si>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</si>
  <si>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</si>
  <si>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</si>
  <si>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</si>
  <si>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</si>
  <si>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</si>
  <si>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</si>
  <si>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</si>
  <si>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</si>
  <si>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</si>
  <si>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</si>
  <si>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</si>
  <si>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</si>
  <si>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</si>
  <si>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</si>
  <si>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</si>
  <si>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</si>
  <si>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</si>
  <si>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</si>
  <si>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</si>
  <si>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r>
      <t xml:space="preserve">JLA POE Price - </t>
    </r>
    <r>
      <rPr>
        <b/>
        <sz val="11"/>
        <color rgb="FFFF0000"/>
        <rFont val="Calibri"/>
        <family val="2"/>
      </rPr>
      <t>15% Tariff</t>
    </r>
    <r>
      <rPr>
        <b/>
        <sz val="11"/>
        <rFont val="Calibri"/>
        <family val="2"/>
      </rPr>
      <t xml:space="preserve"> - 5.12.2026</t>
    </r>
  </si>
  <si>
    <t>Suggested Retail Price</t>
  </si>
  <si>
    <t>Retail Markup %</t>
  </si>
  <si>
    <t>Additional Customer Price</t>
  </si>
  <si>
    <t>HG QTY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</si>
  <si>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</si>
  <si>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</si>
  <si>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</si>
  <si>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</si>
  <si>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</si>
  <si>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</si>
  <si>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Shower Curtain</t>
  </si>
  <si>
    <t>Print</t>
  </si>
  <si>
    <t>SNOW DAY FUN</t>
  </si>
  <si>
    <t>100% Polyester Printed Shower Curtain</t>
    <phoneticPr fontId="2" type="noConversion"/>
  </si>
  <si>
    <t>Single SC</t>
  </si>
  <si>
    <t>100% polyester,printed Weight:150 gsm</t>
  </si>
  <si>
    <t>100% polyester</t>
  </si>
  <si>
    <t>72x72"</t>
  </si>
  <si>
    <t>Multi</t>
    <phoneticPr fontId="2" type="noConversion"/>
  </si>
  <si>
    <t>HG70-5229</t>
    <phoneticPr fontId="2" type="noConversion"/>
  </si>
  <si>
    <t>Piece</t>
  </si>
  <si>
    <t>$3.01 Hallween
7% cost increase</t>
  </si>
  <si>
    <t>Normal</t>
  </si>
  <si>
    <t>Header card + plastic hanger</t>
  </si>
  <si>
    <t>6303.92.2050</t>
  </si>
  <si>
    <t>CLASSIC CLAUS</t>
  </si>
  <si>
    <t>Multi</t>
    <phoneticPr fontId="2" type="noConversion"/>
  </si>
  <si>
    <t>HG70-5230</t>
  </si>
  <si>
    <t>Laura Ashley</t>
  </si>
  <si>
    <t>Laura Ashley 4%</t>
  </si>
  <si>
    <t>CARDINAL CHEER</t>
  </si>
  <si>
    <t>100% Polyester,210gsm matte rib slub,printed</t>
  </si>
  <si>
    <t>LA70-0626</t>
  </si>
  <si>
    <t>NORTH POLE</t>
  </si>
  <si>
    <t>Navy</t>
  </si>
  <si>
    <t>HG70-5231</t>
  </si>
  <si>
    <t>SNOWY GLOBE - BLUE</t>
  </si>
  <si>
    <t>Blue</t>
  </si>
  <si>
    <t>HG70-5232</t>
  </si>
  <si>
    <t>Woolrich</t>
  </si>
  <si>
    <t>Woolrich 5%</t>
  </si>
  <si>
    <t>WINTER WISHES</t>
  </si>
  <si>
    <t>100% Polyester Printed Shower Curtain</t>
    <phoneticPr fontId="2" type="noConversion"/>
  </si>
  <si>
    <t>Multi</t>
    <phoneticPr fontId="2" type="noConversion"/>
  </si>
  <si>
    <t>WR70-4211</t>
    <phoneticPr fontId="2" type="noConversion"/>
  </si>
  <si>
    <t>VILLAGE RINK</t>
  </si>
  <si>
    <t>HG70-5233</t>
  </si>
  <si>
    <t>FROSTED VILLAGE</t>
  </si>
  <si>
    <t>HG70-5234</t>
  </si>
  <si>
    <t>Pompom Basecloth 1</t>
  </si>
  <si>
    <t>Applique</t>
  </si>
  <si>
    <t>Pom Pom</t>
  </si>
  <si>
    <t>100% polyester,190GSM FAUX LINEN fabric,OPTION 1</t>
  </si>
  <si>
    <t>HG70-5235</t>
  </si>
  <si>
    <t>Martha Stewart</t>
  </si>
  <si>
    <t>Martha Stewart (Bath) 4%</t>
  </si>
  <si>
    <t>VILLAGE TWILIGHT</t>
  </si>
  <si>
    <t>MT70-0962</t>
    <phoneticPr fontId="2" type="noConversion"/>
  </si>
  <si>
    <t>July POE cost: $3.72</t>
  </si>
  <si>
    <t>POINSETTIA CHEER</t>
  </si>
  <si>
    <t>MT70-0963</t>
  </si>
  <si>
    <t>July POE cost: $3.74</t>
  </si>
  <si>
    <t>ALPINE WEEKEND</t>
  </si>
  <si>
    <t>MT70-0964</t>
  </si>
  <si>
    <t>July POE cost: $3.75</t>
  </si>
  <si>
    <t>Embroidery</t>
  </si>
  <si>
    <t>CANDY CANE EMBROIDERY</t>
  </si>
  <si>
    <t>100% Polyester Printed Shower Curtain</t>
    <phoneticPr fontId="2" type="noConversion"/>
  </si>
  <si>
    <t>50%cotton 50%polyester,T144 with CHAINSTITCH EMB Weight:105gsm</t>
  </si>
  <si>
    <t>50%cotton 50%polyester</t>
  </si>
  <si>
    <t>White/Red</t>
    <phoneticPr fontId="2" type="noConversion"/>
  </si>
  <si>
    <t>MT70-0965</t>
  </si>
  <si>
    <t>6303.91.0010</t>
  </si>
  <si>
    <t>Flat Stitch: +$0.85;
Terry/Loop stitch: +$1.7</t>
  </si>
  <si>
    <t>此款绣花按链绣报。平绣和毛巾绣贵。如果平绣，要加差不多0.85美金/片， 毛巾绣要加1.70美金/片。</t>
  </si>
  <si>
    <t>Jacquard</t>
  </si>
  <si>
    <t>JACQUARD BOW</t>
  </si>
  <si>
    <t>100% polyester,jacquard Weight:180gsm</t>
  </si>
  <si>
    <t>LA70-0627</t>
  </si>
  <si>
    <t>MERRY PINE - PASTEL</t>
  </si>
  <si>
    <t>LA70-0628</t>
  </si>
  <si>
    <t>MERRY PINE - RED/BLUE</t>
  </si>
  <si>
    <t>LA70-0629</t>
  </si>
  <si>
    <t>Gift 2</t>
  </si>
  <si>
    <t>LA70-0630</t>
  </si>
  <si>
    <t>EVERGREEN PRINT</t>
  </si>
  <si>
    <t>WR70-4212</t>
  </si>
  <si>
    <t>SKI CABIN PRINT</t>
  </si>
  <si>
    <t>White/Grey</t>
    <phoneticPr fontId="2" type="noConversion"/>
  </si>
  <si>
    <t>WR70-4213</t>
  </si>
  <si>
    <t>Nutcrackers</t>
  </si>
  <si>
    <t>100% Polyester Printed Shower Curtain</t>
    <phoneticPr fontId="2" type="noConversion"/>
  </si>
  <si>
    <t>LA70-0631</t>
  </si>
  <si>
    <t>Berry Pine</t>
  </si>
  <si>
    <t>100% Polyester Printed Shower Curtain</t>
    <phoneticPr fontId="2" type="noConversion"/>
  </si>
  <si>
    <t>LA70-0632</t>
  </si>
  <si>
    <t>Holly Day</t>
  </si>
  <si>
    <t>LA70-0633</t>
  </si>
  <si>
    <t>HOLIDAY BOWS</t>
  </si>
  <si>
    <t>MT70-0966</t>
  </si>
  <si>
    <t>Embroidered Bow</t>
  </si>
  <si>
    <t>MT70-0967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</si>
</sst>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26" formatCode="\$#,##0.00_);[Red]\(\$#,##0.00\)"/>
    <numFmt numFmtId="176" formatCode="\$#,##0.00"/>
    <numFmt numFmtId="177" formatCode="0.0"/>
    <numFmt numFmtId="178" formatCode="0.000"/>
    <numFmt numFmtId="179" formatCode="[$$-409]#,##0.00;\-[$$-409]#,##0.00"/>
    <numFmt numFmtId="180" formatCode="0.00_ "/>
    <numFmt numFmtId="181" formatCode="\$#,##0.00;&quot;-$&quot;#,##0.00"/>
    <numFmt numFmtId="182" formatCode="_(* #,##0_);_(* \(#,##0\);_(* \-??_);_(@_)"/>
    <numFmt numFmtId="183" formatCode="0.0_);[Red]\(0.0\)"/>
    <numFmt numFmtId="184" formatCode="0.0%"/>
    <numFmt numFmtId="185" formatCode="\$#,##0.00_);[Red]&quot;($&quot;#,##0.00\)"/>
  </numFmts>
  <fonts count="12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name val="Calibri"/>
      <family val="2"/>
      <charset val="1"/>
    </font>
    <font>
      <b/>
      <sz val="11"/>
      <name val="Calibri"/>
      <family val="2"/>
    </font>
    <font>
      <b/>
      <i/>
      <sz val="11"/>
      <name val="Calibri"/>
      <family val="2"/>
    </font>
    <font>
      <b/>
      <sz val="11"/>
      <color rgb="FF0000FF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ACD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C7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rgb="FFFBE3D6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rgb="FF84E29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>
      <alignment vertical="center"/>
    </xf>
  </cellStyleXfs>
  <cellXfs count="9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6" fillId="0" borderId="2" xfId="0" applyNumberFormat="1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1" fontId="6" fillId="0" borderId="2" xfId="0" applyNumberFormat="1" applyFont="1" applyBorder="1" applyAlignment="1">
      <alignment wrapText="1"/>
    </xf>
    <xf numFmtId="176" fontId="6" fillId="0" borderId="2" xfId="0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6" fillId="4" borderId="2" xfId="0" applyNumberFormat="1" applyFont="1" applyFill="1" applyBorder="1" applyAlignment="1">
      <alignment wrapText="1"/>
    </xf>
    <xf numFmtId="176" fontId="4" fillId="0" borderId="2" xfId="0" applyNumberFormat="1" applyFont="1" applyBorder="1" applyAlignment="1">
      <alignment wrapText="1"/>
    </xf>
    <xf numFmtId="176" fontId="6" fillId="2" borderId="2" xfId="0" applyNumberFormat="1" applyFont="1" applyFill="1" applyBorder="1" applyAlignment="1">
      <alignment wrapText="1"/>
    </xf>
    <xf numFmtId="10" fontId="6" fillId="2" borderId="2" xfId="0" applyNumberFormat="1" applyFont="1" applyFill="1" applyBorder="1" applyAlignment="1">
      <alignment wrapText="1"/>
    </xf>
    <xf numFmtId="176" fontId="4" fillId="2" borderId="2" xfId="0" applyNumberFormat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wrapText="1"/>
    </xf>
    <xf numFmtId="2" fontId="6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179" fontId="1" fillId="0" borderId="2" xfId="0" applyNumberFormat="1" applyFont="1" applyBorder="1"/>
    <xf numFmtId="180" fontId="1" fillId="0" borderId="2" xfId="0" applyNumberFormat="1" applyFont="1" applyBorder="1"/>
    <xf numFmtId="0" fontId="1" fillId="0" borderId="2" xfId="0" applyFont="1" applyFill="1" applyBorder="1" applyAlignment="1">
      <alignment wrapText="1"/>
    </xf>
    <xf numFmtId="49" fontId="1" fillId="0" borderId="2" xfId="0" applyNumberFormat="1" applyFont="1" applyBorder="1"/>
    <xf numFmtId="0" fontId="1" fillId="0" borderId="1" xfId="0" applyFont="1" applyBorder="1" applyAlignment="1">
      <alignment wrapText="1"/>
    </xf>
    <xf numFmtId="181" fontId="4" fillId="6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Border="1"/>
    <xf numFmtId="2" fontId="1" fillId="0" borderId="2" xfId="0" applyNumberFormat="1" applyFont="1" applyBorder="1"/>
    <xf numFmtId="182" fontId="1" fillId="0" borderId="2" xfId="0" applyNumberFormat="1" applyFont="1" applyBorder="1"/>
    <xf numFmtId="178" fontId="1" fillId="7" borderId="2" xfId="0" applyNumberFormat="1" applyFont="1" applyFill="1" applyBorder="1"/>
    <xf numFmtId="1" fontId="1" fillId="7" borderId="2" xfId="0" applyNumberFormat="1" applyFont="1" applyFill="1" applyBorder="1"/>
    <xf numFmtId="3" fontId="1" fillId="0" borderId="2" xfId="0" applyNumberFormat="1" applyFont="1" applyBorder="1"/>
    <xf numFmtId="176" fontId="1" fillId="7" borderId="2" xfId="0" applyNumberFormat="1" applyFont="1" applyFill="1" applyBorder="1"/>
    <xf numFmtId="183" fontId="1" fillId="0" borderId="2" xfId="0" applyNumberFormat="1" applyFont="1" applyBorder="1"/>
    <xf numFmtId="184" fontId="1" fillId="0" borderId="2" xfId="0" applyNumberFormat="1" applyFont="1" applyBorder="1"/>
    <xf numFmtId="10" fontId="1" fillId="0" borderId="2" xfId="0" applyNumberFormat="1" applyFont="1" applyBorder="1"/>
    <xf numFmtId="176" fontId="1" fillId="0" borderId="2" xfId="0" applyNumberFormat="1" applyFont="1" applyBorder="1"/>
    <xf numFmtId="10" fontId="1" fillId="7" borderId="2" xfId="0" applyNumberFormat="1" applyFont="1" applyFill="1" applyBorder="1"/>
    <xf numFmtId="185" fontId="4" fillId="8" borderId="2" xfId="0" applyNumberFormat="1" applyFont="1" applyFill="1" applyBorder="1" applyAlignment="1">
      <alignment horizontal="center" vertical="center"/>
    </xf>
    <xf numFmtId="185" fontId="1" fillId="0" borderId="2" xfId="0" applyNumberFormat="1" applyFont="1" applyBorder="1"/>
    <xf numFmtId="176" fontId="1" fillId="0" borderId="2" xfId="0" applyNumberFormat="1" applyFont="1" applyBorder="1" applyAlignment="1">
      <alignment wrapText="1"/>
    </xf>
    <xf numFmtId="0" fontId="1" fillId="9" borderId="2" xfId="0" applyFont="1" applyFill="1" applyBorder="1" applyAlignment="1">
      <alignment vertical="center"/>
    </xf>
    <xf numFmtId="2" fontId="1" fillId="7" borderId="2" xfId="0" applyNumberFormat="1" applyFont="1" applyFill="1" applyBorder="1"/>
    <xf numFmtId="0" fontId="1" fillId="8" borderId="2" xfId="0" applyFont="1" applyFill="1" applyBorder="1"/>
    <xf numFmtId="0" fontId="8" fillId="8" borderId="2" xfId="0" applyFont="1" applyFill="1" applyBorder="1"/>
    <xf numFmtId="0" fontId="8" fillId="8" borderId="2" xfId="0" applyFont="1" applyFill="1" applyBorder="1" applyAlignment="1">
      <alignment wrapText="1"/>
    </xf>
    <xf numFmtId="0" fontId="9" fillId="8" borderId="2" xfId="0" applyFont="1" applyFill="1" applyBorder="1"/>
    <xf numFmtId="181" fontId="4" fillId="8" borderId="1" xfId="0" applyNumberFormat="1" applyFont="1" applyFill="1" applyBorder="1" applyAlignment="1">
      <alignment horizontal="center" vertical="center"/>
    </xf>
    <xf numFmtId="176" fontId="4" fillId="1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9" fillId="0" borderId="2" xfId="0" applyFont="1" applyFill="1" applyBorder="1"/>
    <xf numFmtId="177" fontId="1" fillId="0" borderId="2" xfId="0" applyNumberFormat="1" applyFon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2" fontId="1" fillId="0" borderId="2" xfId="0" applyNumberFormat="1" applyFont="1" applyBorder="1" applyAlignment="1">
      <alignment wrapText="1"/>
    </xf>
    <xf numFmtId="176" fontId="1" fillId="7" borderId="2" xfId="0" applyNumberFormat="1" applyFont="1" applyFill="1" applyBorder="1" applyAlignment="1">
      <alignment wrapText="1"/>
    </xf>
    <xf numFmtId="10" fontId="1" fillId="0" borderId="2" xfId="0" applyNumberFormat="1" applyFont="1" applyBorder="1" applyAlignment="1">
      <alignment wrapText="1"/>
    </xf>
    <xf numFmtId="10" fontId="1" fillId="7" borderId="2" xfId="0" applyNumberFormat="1" applyFont="1" applyFill="1" applyBorder="1" applyAlignment="1">
      <alignment wrapText="1"/>
    </xf>
    <xf numFmtId="1" fontId="1" fillId="9" borderId="2" xfId="0" applyNumberFormat="1" applyFont="1" applyFill="1" applyBorder="1" applyAlignment="1">
      <alignment vertical="center"/>
    </xf>
    <xf numFmtId="176" fontId="4" fillId="6" borderId="1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6" borderId="2" xfId="0" applyFont="1" applyFill="1" applyBorder="1" applyAlignment="1">
      <alignment wrapText="1"/>
    </xf>
    <xf numFmtId="26" fontId="8" fillId="8" borderId="2" xfId="1" applyNumberFormat="1" applyFont="1" applyFill="1" applyBorder="1" applyAlignment="1">
      <alignment horizontal="center" vertical="center"/>
    </xf>
    <xf numFmtId="176" fontId="7" fillId="8" borderId="2" xfId="0" applyNumberFormat="1" applyFont="1" applyFill="1" applyBorder="1" applyAlignment="1">
      <alignment horizontal="center" vertical="center" wrapText="1"/>
    </xf>
    <xf numFmtId="176" fontId="4" fillId="8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1" fillId="8" borderId="2" xfId="0" applyFont="1" applyFill="1" applyBorder="1" applyAlignment="1">
      <alignment vertical="center"/>
    </xf>
    <xf numFmtId="176" fontId="4" fillId="11" borderId="1" xfId="0" applyNumberFormat="1" applyFont="1" applyFill="1" applyBorder="1" applyAlignment="1">
      <alignment horizontal="center" vertical="center" wrapText="1"/>
    </xf>
    <xf numFmtId="10" fontId="4" fillId="0" borderId="2" xfId="0" applyNumberFormat="1" applyFont="1" applyBorder="1" applyAlignment="1">
      <alignment wrapText="1"/>
    </xf>
    <xf numFmtId="176" fontId="7" fillId="8" borderId="1" xfId="0" applyNumberFormat="1" applyFont="1" applyFill="1" applyBorder="1" applyAlignment="1">
      <alignment horizontal="center" vertical="center" wrapText="1"/>
    </xf>
    <xf numFmtId="176" fontId="4" fillId="12" borderId="1" xfId="0" applyNumberFormat="1" applyFont="1" applyFill="1" applyBorder="1" applyAlignment="1">
      <alignment horizontal="center" vertical="center" wrapText="1"/>
    </xf>
    <xf numFmtId="1" fontId="1" fillId="9" borderId="3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1" fillId="0" borderId="2" xfId="2" applyFont="1" applyBorder="1" applyAlignment="1">
      <alignment vertical="center" wrapText="1" readingOrder="1"/>
    </xf>
    <xf numFmtId="0" fontId="11" fillId="0" borderId="3" xfId="2" applyFont="1" applyBorder="1" applyAlignment="1">
      <alignment vertical="center" wrapText="1" readingOrder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4" fillId="13" borderId="2" xfId="0" applyNumberFormat="1" applyFont="1" applyFill="1" applyBorder="1" applyAlignment="1">
      <alignment wrapText="1"/>
    </xf>
  </cellXfs>
  <cellStyles count="3">
    <cellStyle name="Normal 3" xfId="2"/>
    <cellStyle name="Normal 4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95587</xdr:colOff>
      <xdr:row>1</xdr:row>
      <xdr:rowOff>114758</xdr:rowOff>
    </xdr:from>
    <xdr:to>
      <xdr:col>1</xdr:col>
      <xdr:colOff>910423</xdr:colOff>
      <xdr:row>1</xdr:row>
      <xdr:rowOff>818615</xdr:rowOff>
    </xdr:to>
    <xdr:pic>
      <xdr:nvPicPr>
        <xdr:cNvPr id="2" name="img10">
          <a:extLst>
            <a:ext uri="{FF2B5EF4-FFF2-40B4-BE49-F238E27FC236}">
              <a16:creationId xmlns:a16="http://schemas.microsoft.com/office/drawing/2014/main" xmlns="" id="{492403AA-78A1-41F4-9D59-F9E882308DC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90937" y="1333958"/>
          <a:ext cx="814836" cy="703857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2</xdr:row>
      <xdr:rowOff>38160</xdr:rowOff>
    </xdr:from>
    <xdr:to>
      <xdr:col>1</xdr:col>
      <xdr:colOff>1020219</xdr:colOff>
      <xdr:row>3</xdr:row>
      <xdr:rowOff>225718</xdr:rowOff>
    </xdr:to>
    <xdr:pic>
      <xdr:nvPicPr>
        <xdr:cNvPr id="3" name="img30">
          <a:extLst>
            <a:ext uri="{FF2B5EF4-FFF2-40B4-BE49-F238E27FC236}">
              <a16:creationId xmlns:a16="http://schemas.microsoft.com/office/drawing/2014/main" xmlns="" id="{868403B3-CA32-430A-BFDC-481958AC181A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4430" y="2143185"/>
          <a:ext cx="1001139" cy="107338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3</xdr:row>
      <xdr:rowOff>38160</xdr:rowOff>
    </xdr:from>
    <xdr:to>
      <xdr:col>1</xdr:col>
      <xdr:colOff>1020219</xdr:colOff>
      <xdr:row>4</xdr:row>
      <xdr:rowOff>225717</xdr:rowOff>
    </xdr:to>
    <xdr:pic>
      <xdr:nvPicPr>
        <xdr:cNvPr id="4" name="img40">
          <a:extLst>
            <a:ext uri="{FF2B5EF4-FFF2-40B4-BE49-F238E27FC236}">
              <a16:creationId xmlns:a16="http://schemas.microsoft.com/office/drawing/2014/main" xmlns="" id="{A83C3D15-2146-40B8-A5D4-C34C52BAA404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14430" y="3029010"/>
          <a:ext cx="1001139" cy="107338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4</xdr:row>
      <xdr:rowOff>38160</xdr:rowOff>
    </xdr:from>
    <xdr:to>
      <xdr:col>1</xdr:col>
      <xdr:colOff>1020219</xdr:colOff>
      <xdr:row>5</xdr:row>
      <xdr:rowOff>225718</xdr:rowOff>
    </xdr:to>
    <xdr:pic>
      <xdr:nvPicPr>
        <xdr:cNvPr id="5" name="img50">
          <a:extLst>
            <a:ext uri="{FF2B5EF4-FFF2-40B4-BE49-F238E27FC236}">
              <a16:creationId xmlns:a16="http://schemas.microsoft.com/office/drawing/2014/main" xmlns="" id="{9BA278C8-B103-4DF7-A1D2-7008B22BD6DC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914430" y="3914835"/>
          <a:ext cx="1001139" cy="107338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5</xdr:row>
      <xdr:rowOff>38160</xdr:rowOff>
    </xdr:from>
    <xdr:to>
      <xdr:col>1</xdr:col>
      <xdr:colOff>1020219</xdr:colOff>
      <xdr:row>6</xdr:row>
      <xdr:rowOff>225357</xdr:rowOff>
    </xdr:to>
    <xdr:pic>
      <xdr:nvPicPr>
        <xdr:cNvPr id="6" name="img70">
          <a:extLst>
            <a:ext uri="{FF2B5EF4-FFF2-40B4-BE49-F238E27FC236}">
              <a16:creationId xmlns:a16="http://schemas.microsoft.com/office/drawing/2014/main" xmlns="" id="{DDD3E0F4-4C96-40CD-AC01-3DE864C1C822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14430" y="4800660"/>
          <a:ext cx="1001139" cy="107302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6</xdr:row>
      <xdr:rowOff>38160</xdr:rowOff>
    </xdr:from>
    <xdr:to>
      <xdr:col>1</xdr:col>
      <xdr:colOff>1020219</xdr:colOff>
      <xdr:row>6</xdr:row>
      <xdr:rowOff>780120</xdr:rowOff>
    </xdr:to>
    <xdr:pic>
      <xdr:nvPicPr>
        <xdr:cNvPr id="7" name="img90">
          <a:extLst>
            <a:ext uri="{FF2B5EF4-FFF2-40B4-BE49-F238E27FC236}">
              <a16:creationId xmlns:a16="http://schemas.microsoft.com/office/drawing/2014/main" xmlns="" id="{9194F45B-7E28-493C-9ABB-F228A407919D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914430" y="5686485"/>
          <a:ext cx="1001139" cy="74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7</xdr:row>
      <xdr:rowOff>38160</xdr:rowOff>
    </xdr:from>
    <xdr:to>
      <xdr:col>1</xdr:col>
      <xdr:colOff>1020219</xdr:colOff>
      <xdr:row>7</xdr:row>
      <xdr:rowOff>780120</xdr:rowOff>
    </xdr:to>
    <xdr:pic>
      <xdr:nvPicPr>
        <xdr:cNvPr id="8" name="img130">
          <a:extLst>
            <a:ext uri="{FF2B5EF4-FFF2-40B4-BE49-F238E27FC236}">
              <a16:creationId xmlns:a16="http://schemas.microsoft.com/office/drawing/2014/main" xmlns="" id="{5D8AA2B2-422E-48FB-BF81-B752646C45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914430" y="6572310"/>
          <a:ext cx="1001139" cy="74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8</xdr:row>
      <xdr:rowOff>38160</xdr:rowOff>
    </xdr:from>
    <xdr:to>
      <xdr:col>1</xdr:col>
      <xdr:colOff>1020219</xdr:colOff>
      <xdr:row>8</xdr:row>
      <xdr:rowOff>780120</xdr:rowOff>
    </xdr:to>
    <xdr:pic>
      <xdr:nvPicPr>
        <xdr:cNvPr id="9" name="img140">
          <a:extLst>
            <a:ext uri="{FF2B5EF4-FFF2-40B4-BE49-F238E27FC236}">
              <a16:creationId xmlns:a16="http://schemas.microsoft.com/office/drawing/2014/main" xmlns="" id="{8A9E2458-500E-4C54-ADCB-6135EA7E85AF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914430" y="7458135"/>
          <a:ext cx="1001139" cy="74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9</xdr:row>
      <xdr:rowOff>38160</xdr:rowOff>
    </xdr:from>
    <xdr:to>
      <xdr:col>1</xdr:col>
      <xdr:colOff>1020219</xdr:colOff>
      <xdr:row>9</xdr:row>
      <xdr:rowOff>933374</xdr:rowOff>
    </xdr:to>
    <xdr:pic>
      <xdr:nvPicPr>
        <xdr:cNvPr id="10" name="img160">
          <a:extLst>
            <a:ext uri="{FF2B5EF4-FFF2-40B4-BE49-F238E27FC236}">
              <a16:creationId xmlns:a16="http://schemas.microsoft.com/office/drawing/2014/main" xmlns="" id="{6E2B43C0-54D6-49A4-ABAE-A3FB39F82832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914430" y="8343960"/>
          <a:ext cx="1001139" cy="89521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10</xdr:row>
      <xdr:rowOff>38160</xdr:rowOff>
    </xdr:from>
    <xdr:to>
      <xdr:col>1</xdr:col>
      <xdr:colOff>1020219</xdr:colOff>
      <xdr:row>10</xdr:row>
      <xdr:rowOff>780120</xdr:rowOff>
    </xdr:to>
    <xdr:pic>
      <xdr:nvPicPr>
        <xdr:cNvPr id="11" name="img180">
          <a:extLst>
            <a:ext uri="{FF2B5EF4-FFF2-40B4-BE49-F238E27FC236}">
              <a16:creationId xmlns:a16="http://schemas.microsoft.com/office/drawing/2014/main" xmlns="" id="{A4D8C59A-FBF0-4255-8765-706451F0BC28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914430" y="9515535"/>
          <a:ext cx="1001139" cy="74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11</xdr:row>
      <xdr:rowOff>38160</xdr:rowOff>
    </xdr:from>
    <xdr:to>
      <xdr:col>1</xdr:col>
      <xdr:colOff>1020219</xdr:colOff>
      <xdr:row>11</xdr:row>
      <xdr:rowOff>780120</xdr:rowOff>
    </xdr:to>
    <xdr:pic>
      <xdr:nvPicPr>
        <xdr:cNvPr id="12" name="img200">
          <a:extLst>
            <a:ext uri="{FF2B5EF4-FFF2-40B4-BE49-F238E27FC236}">
              <a16:creationId xmlns:a16="http://schemas.microsoft.com/office/drawing/2014/main" xmlns="" id="{00347735-BEE2-4F10-AABA-32F97D32AC5B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914430" y="10401360"/>
          <a:ext cx="1001139" cy="74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12</xdr:row>
      <xdr:rowOff>38160</xdr:rowOff>
    </xdr:from>
    <xdr:to>
      <xdr:col>1</xdr:col>
      <xdr:colOff>1020219</xdr:colOff>
      <xdr:row>12</xdr:row>
      <xdr:rowOff>780120</xdr:rowOff>
    </xdr:to>
    <xdr:pic>
      <xdr:nvPicPr>
        <xdr:cNvPr id="13" name="img210">
          <a:extLst>
            <a:ext uri="{FF2B5EF4-FFF2-40B4-BE49-F238E27FC236}">
              <a16:creationId xmlns:a16="http://schemas.microsoft.com/office/drawing/2014/main" xmlns="" id="{91F1FE03-29A9-400F-A9E6-F179D1482372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914430" y="11287185"/>
          <a:ext cx="1001139" cy="74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57334</xdr:colOff>
      <xdr:row>13</xdr:row>
      <xdr:rowOff>81311</xdr:rowOff>
    </xdr:from>
    <xdr:to>
      <xdr:col>1</xdr:col>
      <xdr:colOff>836342</xdr:colOff>
      <xdr:row>13</xdr:row>
      <xdr:rowOff>810723</xdr:rowOff>
    </xdr:to>
    <xdr:pic>
      <xdr:nvPicPr>
        <xdr:cNvPr id="14" name="img230">
          <a:extLst>
            <a:ext uri="{FF2B5EF4-FFF2-40B4-BE49-F238E27FC236}">
              <a16:creationId xmlns:a16="http://schemas.microsoft.com/office/drawing/2014/main" xmlns="" id="{C88C126A-ABF8-474B-80E5-F47F3642822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952684" y="12216161"/>
          <a:ext cx="779008" cy="72941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627349</xdr:colOff>
      <xdr:row>14</xdr:row>
      <xdr:rowOff>313675</xdr:rowOff>
    </xdr:from>
    <xdr:to>
      <xdr:col>1</xdr:col>
      <xdr:colOff>1387600</xdr:colOff>
      <xdr:row>14</xdr:row>
      <xdr:rowOff>734216</xdr:rowOff>
    </xdr:to>
    <xdr:pic>
      <xdr:nvPicPr>
        <xdr:cNvPr id="15" name="img250">
          <a:extLst>
            <a:ext uri="{FF2B5EF4-FFF2-40B4-BE49-F238E27FC236}">
              <a16:creationId xmlns:a16="http://schemas.microsoft.com/office/drawing/2014/main" xmlns="" id="{3154130D-AF70-4392-A5DD-FB35B87C4646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1522699" y="13334350"/>
          <a:ext cx="760251" cy="42054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15</xdr:row>
      <xdr:rowOff>38160</xdr:rowOff>
    </xdr:from>
    <xdr:to>
      <xdr:col>1</xdr:col>
      <xdr:colOff>1020219</xdr:colOff>
      <xdr:row>15</xdr:row>
      <xdr:rowOff>780120</xdr:rowOff>
    </xdr:to>
    <xdr:pic>
      <xdr:nvPicPr>
        <xdr:cNvPr id="16" name="img340">
          <a:extLst>
            <a:ext uri="{FF2B5EF4-FFF2-40B4-BE49-F238E27FC236}">
              <a16:creationId xmlns:a16="http://schemas.microsoft.com/office/drawing/2014/main" xmlns="" id="{E2AE9226-5838-427D-881E-045DBCFB20C7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914430" y="13944660"/>
          <a:ext cx="1001139" cy="74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16</xdr:row>
      <xdr:rowOff>38160</xdr:rowOff>
    </xdr:from>
    <xdr:to>
      <xdr:col>1</xdr:col>
      <xdr:colOff>1020219</xdr:colOff>
      <xdr:row>16</xdr:row>
      <xdr:rowOff>780120</xdr:rowOff>
    </xdr:to>
    <xdr:pic>
      <xdr:nvPicPr>
        <xdr:cNvPr id="17" name="img350">
          <a:extLst>
            <a:ext uri="{FF2B5EF4-FFF2-40B4-BE49-F238E27FC236}">
              <a16:creationId xmlns:a16="http://schemas.microsoft.com/office/drawing/2014/main" xmlns="" id="{33A4B0B5-7200-44C6-8052-7B928E335E38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914430" y="14830485"/>
          <a:ext cx="1001139" cy="74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49683</xdr:colOff>
      <xdr:row>17</xdr:row>
      <xdr:rowOff>53461</xdr:rowOff>
    </xdr:from>
    <xdr:to>
      <xdr:col>1</xdr:col>
      <xdr:colOff>1050822</xdr:colOff>
      <xdr:row>17</xdr:row>
      <xdr:rowOff>795421</xdr:rowOff>
    </xdr:to>
    <xdr:pic>
      <xdr:nvPicPr>
        <xdr:cNvPr id="18" name="img380">
          <a:extLst>
            <a:ext uri="{FF2B5EF4-FFF2-40B4-BE49-F238E27FC236}">
              <a16:creationId xmlns:a16="http://schemas.microsoft.com/office/drawing/2014/main" xmlns="" id="{21CA6936-3A9A-4893-9234-78DC87E98C96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945033" y="15731611"/>
          <a:ext cx="1001139" cy="74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18</xdr:row>
      <xdr:rowOff>38160</xdr:rowOff>
    </xdr:from>
    <xdr:to>
      <xdr:col>1</xdr:col>
      <xdr:colOff>1020219</xdr:colOff>
      <xdr:row>18</xdr:row>
      <xdr:rowOff>780120</xdr:rowOff>
    </xdr:to>
    <xdr:pic>
      <xdr:nvPicPr>
        <xdr:cNvPr id="19" name="img390">
          <a:extLst>
            <a:ext uri="{FF2B5EF4-FFF2-40B4-BE49-F238E27FC236}">
              <a16:creationId xmlns:a16="http://schemas.microsoft.com/office/drawing/2014/main" xmlns="" id="{A1B3E1AE-A8ED-4B59-A435-618CF01A9C1B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914430" y="16602135"/>
          <a:ext cx="1001139" cy="74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92016</xdr:colOff>
      <xdr:row>19</xdr:row>
      <xdr:rowOff>81616</xdr:rowOff>
    </xdr:from>
    <xdr:to>
      <xdr:col>1</xdr:col>
      <xdr:colOff>1093155</xdr:colOff>
      <xdr:row>19</xdr:row>
      <xdr:rowOff>823576</xdr:rowOff>
    </xdr:to>
    <xdr:pic>
      <xdr:nvPicPr>
        <xdr:cNvPr id="20" name="img430">
          <a:extLst>
            <a:ext uri="{FF2B5EF4-FFF2-40B4-BE49-F238E27FC236}">
              <a16:creationId xmlns:a16="http://schemas.microsoft.com/office/drawing/2014/main" xmlns="" id="{18A0F8E8-773A-4664-B52A-9FD1621C0A59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987366" y="17531416"/>
          <a:ext cx="1001139" cy="74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711505</xdr:colOff>
      <xdr:row>9</xdr:row>
      <xdr:rowOff>451385</xdr:rowOff>
    </xdr:from>
    <xdr:to>
      <xdr:col>1</xdr:col>
      <xdr:colOff>1323553</xdr:colOff>
      <xdr:row>9</xdr:row>
      <xdr:rowOff>983245</xdr:rowOff>
    </xdr:to>
    <xdr:pic>
      <xdr:nvPicPr>
        <xdr:cNvPr id="21" name="图片 30">
          <a:extLst>
            <a:ext uri="{FF2B5EF4-FFF2-40B4-BE49-F238E27FC236}">
              <a16:creationId xmlns:a16="http://schemas.microsoft.com/office/drawing/2014/main" xmlns="" id="{BE83F8C4-AD5C-49C3-8F19-9E75A7920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606855" y="8757185"/>
          <a:ext cx="612048" cy="531860"/>
        </a:xfrm>
        <a:prstGeom prst="rect">
          <a:avLst/>
        </a:prstGeom>
      </xdr:spPr>
    </xdr:pic>
    <xdr:clientData/>
  </xdr:twoCellAnchor>
  <xdr:twoCellAnchor editAs="oneCell">
    <xdr:from>
      <xdr:col>1</xdr:col>
      <xdr:colOff>788012</xdr:colOff>
      <xdr:row>13</xdr:row>
      <xdr:rowOff>452673</xdr:rowOff>
    </xdr:from>
    <xdr:to>
      <xdr:col>1</xdr:col>
      <xdr:colOff>1354316</xdr:colOff>
      <xdr:row>13</xdr:row>
      <xdr:rowOff>809505</xdr:rowOff>
    </xdr:to>
    <xdr:pic>
      <xdr:nvPicPr>
        <xdr:cNvPr id="22" name="图片 26">
          <a:extLst>
            <a:ext uri="{FF2B5EF4-FFF2-40B4-BE49-F238E27FC236}">
              <a16:creationId xmlns:a16="http://schemas.microsoft.com/office/drawing/2014/main" xmlns="" id="{7391A6B0-C6C9-4C2C-8246-D2130F2E4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683362" y="12587523"/>
          <a:ext cx="566304" cy="35683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23434</xdr:colOff>
      <xdr:row>14</xdr:row>
      <xdr:rowOff>68855</xdr:rowOff>
    </xdr:from>
    <xdr:to>
      <xdr:col>1</xdr:col>
      <xdr:colOff>877875</xdr:colOff>
      <xdr:row>14</xdr:row>
      <xdr:rowOff>864518</xdr:rowOff>
    </xdr:to>
    <xdr:pic>
      <xdr:nvPicPr>
        <xdr:cNvPr id="23" name="Picture 57">
          <a:extLst>
            <a:ext uri="{FF2B5EF4-FFF2-40B4-BE49-F238E27FC236}">
              <a16:creationId xmlns:a16="http://schemas.microsoft.com/office/drawing/2014/main" xmlns="" id="{70B1C96A-6BFA-4E13-9033-C1301E538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8784" y="13089530"/>
          <a:ext cx="854441" cy="795663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20</xdr:row>
      <xdr:rowOff>67734</xdr:rowOff>
    </xdr:from>
    <xdr:to>
      <xdr:col>1</xdr:col>
      <xdr:colOff>1326445</xdr:colOff>
      <xdr:row>20</xdr:row>
      <xdr:rowOff>1184674</xdr:rowOff>
    </xdr:to>
    <xdr:pic>
      <xdr:nvPicPr>
        <xdr:cNvPr id="24" name="Picture 79">
          <a:extLst>
            <a:ext uri="{FF2B5EF4-FFF2-40B4-BE49-F238E27FC236}">
              <a16:creationId xmlns:a16="http://schemas.microsoft.com/office/drawing/2014/main" xmlns="" id="{E37FC3EE-0D05-4C16-A8AF-94136FB87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22350" y="18593859"/>
          <a:ext cx="1199445" cy="1116940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21</xdr:row>
      <xdr:rowOff>80590</xdr:rowOff>
    </xdr:from>
    <xdr:to>
      <xdr:col>1</xdr:col>
      <xdr:colOff>1312333</xdr:colOff>
      <xdr:row>21</xdr:row>
      <xdr:rowOff>1137085</xdr:rowOff>
    </xdr:to>
    <xdr:pic>
      <xdr:nvPicPr>
        <xdr:cNvPr id="25" name="Picture 82">
          <a:extLst>
            <a:ext uri="{FF2B5EF4-FFF2-40B4-BE49-F238E27FC236}">
              <a16:creationId xmlns:a16="http://schemas.microsoft.com/office/drawing/2014/main" xmlns="" id="{28B41404-1E73-456C-A4FE-7C747235E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3150" y="19806865"/>
          <a:ext cx="1134533" cy="1056495"/>
        </a:xfrm>
        <a:prstGeom prst="rect">
          <a:avLst/>
        </a:prstGeom>
      </xdr:spPr>
    </xdr:pic>
    <xdr:clientData/>
  </xdr:twoCellAnchor>
  <xdr:twoCellAnchor editAs="oneCell">
    <xdr:from>
      <xdr:col>1</xdr:col>
      <xdr:colOff>160867</xdr:colOff>
      <xdr:row>22</xdr:row>
      <xdr:rowOff>59268</xdr:rowOff>
    </xdr:from>
    <xdr:to>
      <xdr:col>1</xdr:col>
      <xdr:colOff>1312332</xdr:colOff>
      <xdr:row>22</xdr:row>
      <xdr:rowOff>1131528</xdr:rowOff>
    </xdr:to>
    <xdr:pic>
      <xdr:nvPicPr>
        <xdr:cNvPr id="26" name="Picture 83">
          <a:extLst>
            <a:ext uri="{FF2B5EF4-FFF2-40B4-BE49-F238E27FC236}">
              <a16:creationId xmlns:a16="http://schemas.microsoft.com/office/drawing/2014/main" xmlns="" id="{4648C70F-6F4D-4ADA-AC10-030976C5A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6217" y="20985693"/>
          <a:ext cx="1151465" cy="107226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23</xdr:row>
      <xdr:rowOff>42333</xdr:rowOff>
    </xdr:from>
    <xdr:to>
      <xdr:col>1</xdr:col>
      <xdr:colOff>1267261</xdr:colOff>
      <xdr:row>23</xdr:row>
      <xdr:rowOff>1151466</xdr:rowOff>
    </xdr:to>
    <xdr:pic>
      <xdr:nvPicPr>
        <xdr:cNvPr id="27" name="Picture 86">
          <a:extLst>
            <a:ext uri="{FF2B5EF4-FFF2-40B4-BE49-F238E27FC236}">
              <a16:creationId xmlns:a16="http://schemas.microsoft.com/office/drawing/2014/main" xmlns="" id="{8275214F-191A-4768-A285-EAB7380C5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71551" y="22168908"/>
          <a:ext cx="1191060" cy="1109133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24</xdr:row>
      <xdr:rowOff>67733</xdr:rowOff>
    </xdr:from>
    <xdr:to>
      <xdr:col>1</xdr:col>
      <xdr:colOff>1205204</xdr:colOff>
      <xdr:row>24</xdr:row>
      <xdr:rowOff>1166384</xdr:rowOff>
    </xdr:to>
    <xdr:pic>
      <xdr:nvPicPr>
        <xdr:cNvPr id="28" name="Picture 90">
          <a:extLst>
            <a:ext uri="{FF2B5EF4-FFF2-40B4-BE49-F238E27FC236}">
              <a16:creationId xmlns:a16="http://schemas.microsoft.com/office/drawing/2014/main" xmlns="" id="{DC3E1963-57FA-427B-928C-DB0883B3D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0750" y="23413508"/>
          <a:ext cx="1179804" cy="1098651"/>
        </a:xfrm>
        <a:prstGeom prst="rect">
          <a:avLst/>
        </a:prstGeom>
      </xdr:spPr>
    </xdr:pic>
    <xdr:clientData/>
  </xdr:twoCellAnchor>
  <xdr:twoCellAnchor editAs="oneCell">
    <xdr:from>
      <xdr:col>1</xdr:col>
      <xdr:colOff>853081</xdr:colOff>
      <xdr:row>24</xdr:row>
      <xdr:rowOff>584199</xdr:rowOff>
    </xdr:from>
    <xdr:to>
      <xdr:col>1</xdr:col>
      <xdr:colOff>1356979</xdr:colOff>
      <xdr:row>24</xdr:row>
      <xdr:rowOff>1092200</xdr:rowOff>
    </xdr:to>
    <xdr:pic>
      <xdr:nvPicPr>
        <xdr:cNvPr id="29" name="Picture 91">
          <a:extLst>
            <a:ext uri="{FF2B5EF4-FFF2-40B4-BE49-F238E27FC236}">
              <a16:creationId xmlns:a16="http://schemas.microsoft.com/office/drawing/2014/main" xmlns="" id="{52FB1546-B933-2220-EF47-08F811CCA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748431" y="23929974"/>
          <a:ext cx="503898" cy="5080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Holiday%20SC%20China%20POE%20Quote%20-%2020260512%20Upda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TEMPLATE\CONS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MISSES\801\ZELLERS\F97\F7-1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TRACKING\WENDY\APPROVA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Sales"/>
      <sheetName val="HG 5.11"/>
      <sheetName val="Item "/>
      <sheetName val="Pak 2025"/>
      <sheetName val="Amyli 5.12"/>
      <sheetName val="Item - ALL"/>
      <sheetName val="AmyLi 4.17"/>
      <sheetName val="ValueSelect"/>
      <sheetName val="Data"/>
      <sheetName val="Customer Bra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317-TOP"/>
      <sheetName val="a"/>
      <sheetName val="Spec Sheet"/>
      <sheetName val="LIST"/>
      <sheetName val="Mapping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Info"/>
      <sheetName val="Mapping"/>
      <sheetName val="317-TOP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Mapping"/>
      <sheetName val="Costs"/>
      <sheetName val="Spec Sheet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25"/>
  <sheetViews>
    <sheetView tabSelected="1" zoomScale="82" zoomScaleNormal="82" workbookViewId="0">
      <selection activeCell="I4" sqref="I4"/>
    </sheetView>
  </sheetViews>
  <sheetFormatPr defaultColWidth="9.140625" defaultRowHeight="15" x14ac:dyDescent="0.25"/>
  <cols>
    <col min="1" max="1" width="13.42578125" style="1" customWidth="1"/>
    <col min="2" max="2" width="20.85546875" style="2" customWidth="1"/>
    <col min="3" max="3" width="8.42578125" style="2" customWidth="1"/>
    <col min="4" max="4" width="11.85546875" style="2" customWidth="1"/>
    <col min="5" max="5" width="22.42578125" style="2" customWidth="1"/>
    <col min="6" max="7" width="11.140625" style="2" customWidth="1"/>
    <col min="8" max="8" width="13.28515625" style="2" customWidth="1"/>
    <col min="9" max="9" width="41.28515625" style="2" customWidth="1"/>
    <col min="10" max="10" width="9.85546875" style="2" customWidth="1"/>
    <col min="11" max="11" width="18" style="2" customWidth="1"/>
    <col min="12" max="12" width="8.42578125" style="3" customWidth="1"/>
    <col min="13" max="13" width="7" style="2" customWidth="1"/>
    <col min="14" max="14" width="15.5703125" style="2" customWidth="1"/>
    <col min="15" max="15" width="6.140625" style="2" customWidth="1"/>
    <col min="16" max="16" width="8.5703125" style="2" customWidth="1"/>
    <col min="17" max="17" width="6.85546875" style="2" customWidth="1"/>
    <col min="18" max="19" width="8.85546875" style="2" customWidth="1"/>
    <col min="20" max="20" width="12.85546875" style="2" customWidth="1"/>
    <col min="21" max="21" width="8.5703125" style="5" customWidth="1"/>
    <col min="22" max="23" width="9.42578125" style="2" customWidth="1"/>
    <col min="24" max="24" width="8.140625" style="90" customWidth="1"/>
    <col min="25" max="25" width="8.85546875" style="90" customWidth="1"/>
    <col min="26" max="26" width="8.5703125" style="90" customWidth="1"/>
    <col min="27" max="27" width="8.140625" style="90" customWidth="1"/>
    <col min="28" max="28" width="8.85546875" style="90" customWidth="1"/>
    <col min="29" max="29" width="7.140625" style="90" customWidth="1"/>
    <col min="30" max="30" width="9" style="91" customWidth="1"/>
    <col min="31" max="31" width="6.140625" style="92" customWidth="1"/>
    <col min="32" max="32" width="10" style="93" customWidth="1"/>
    <col min="33" max="33" width="10" style="91" customWidth="1"/>
    <col min="34" max="34" width="9.85546875" style="92" customWidth="1"/>
    <col min="35" max="35" width="11.5703125" style="2" customWidth="1"/>
    <col min="36" max="36" width="8.85546875" style="5" customWidth="1"/>
    <col min="37" max="37" width="11.85546875" style="2" customWidth="1"/>
    <col min="38" max="38" width="8.42578125" style="4" customWidth="1"/>
    <col min="39" max="39" width="9" style="5" customWidth="1"/>
    <col min="40" max="40" width="8.42578125" style="5" customWidth="1"/>
    <col min="41" max="41" width="7.85546875" style="4" customWidth="1"/>
    <col min="42" max="42" width="10.5703125" style="5" customWidth="1"/>
    <col min="43" max="43" width="8.140625" style="4" customWidth="1"/>
    <col min="44" max="45" width="9.140625" style="5" customWidth="1"/>
    <col min="46" max="46" width="11.5703125" style="4" customWidth="1"/>
    <col min="47" max="47" width="10.85546875" style="5" customWidth="1"/>
    <col min="48" max="48" width="7.85546875" style="5" customWidth="1"/>
    <col min="49" max="49" width="9.5703125" style="5" customWidth="1"/>
    <col min="50" max="50" width="10.85546875" style="5" customWidth="1"/>
    <col min="51" max="51" width="12.140625" style="2" customWidth="1"/>
    <col min="52" max="52" width="9.140625" style="2" customWidth="1"/>
    <col min="53" max="53" width="10.140625" style="5" customWidth="1"/>
    <col min="54" max="54" width="9.140625" style="2" customWidth="1"/>
    <col min="55" max="55" width="12.42578125" style="5" customWidth="1"/>
    <col min="56" max="56" width="13" style="5" customWidth="1"/>
    <col min="57" max="57" width="11.85546875" style="5" customWidth="1"/>
    <col min="58" max="60" width="9.140625" style="2" customWidth="1"/>
    <col min="61" max="61" width="12.42578125" style="2" customWidth="1"/>
    <col min="62" max="62" width="34.85546875" style="2" customWidth="1"/>
    <col min="63" max="16384" width="9.140625" style="2"/>
  </cols>
  <sheetData>
    <row r="1" spans="1:62" s="30" customFormat="1" ht="67.5" customHeight="1" x14ac:dyDescent="0.2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9" t="s">
        <v>6</v>
      </c>
      <c r="H1" s="7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10" t="s">
        <v>18</v>
      </c>
      <c r="T1" s="11"/>
      <c r="U1" s="12" t="s">
        <v>19</v>
      </c>
      <c r="V1" s="13" t="s">
        <v>20</v>
      </c>
      <c r="W1" s="6" t="s">
        <v>21</v>
      </c>
      <c r="X1" s="14" t="s">
        <v>22</v>
      </c>
      <c r="Y1" s="14" t="s">
        <v>23</v>
      </c>
      <c r="Z1" s="14" t="s">
        <v>24</v>
      </c>
      <c r="AA1" s="14" t="s">
        <v>25</v>
      </c>
      <c r="AB1" s="14" t="s">
        <v>26</v>
      </c>
      <c r="AC1" s="14" t="s">
        <v>27</v>
      </c>
      <c r="AD1" s="15" t="s">
        <v>28</v>
      </c>
      <c r="AE1" s="16" t="s">
        <v>29</v>
      </c>
      <c r="AF1" s="17" t="s">
        <v>30</v>
      </c>
      <c r="AG1" s="18" t="s">
        <v>31</v>
      </c>
      <c r="AH1" s="19" t="s">
        <v>32</v>
      </c>
      <c r="AI1" s="6" t="s">
        <v>33</v>
      </c>
      <c r="AJ1" s="20" t="s">
        <v>34</v>
      </c>
      <c r="AK1" s="6" t="s">
        <v>35</v>
      </c>
      <c r="AL1" s="21" t="s">
        <v>36</v>
      </c>
      <c r="AM1" s="22" t="s">
        <v>37</v>
      </c>
      <c r="AN1" s="20" t="s">
        <v>38</v>
      </c>
      <c r="AO1" s="21" t="s">
        <v>39</v>
      </c>
      <c r="AP1" s="20" t="s">
        <v>40</v>
      </c>
      <c r="AQ1" s="21" t="s">
        <v>41</v>
      </c>
      <c r="AR1" s="20" t="s">
        <v>42</v>
      </c>
      <c r="AS1" s="23" t="s">
        <v>43</v>
      </c>
      <c r="AT1" s="21" t="s">
        <v>44</v>
      </c>
      <c r="AU1" s="20" t="s">
        <v>45</v>
      </c>
      <c r="AV1" s="20" t="s">
        <v>46</v>
      </c>
      <c r="AW1" s="24" t="s">
        <v>47</v>
      </c>
      <c r="AX1" s="25" t="s">
        <v>48</v>
      </c>
      <c r="AY1" s="94" t="s">
        <v>49</v>
      </c>
      <c r="AZ1" s="26" t="s">
        <v>50</v>
      </c>
      <c r="BA1" s="25" t="s">
        <v>51</v>
      </c>
      <c r="BB1" s="27" t="s">
        <v>52</v>
      </c>
      <c r="BC1" s="6" t="s">
        <v>53</v>
      </c>
      <c r="BD1" s="20" t="s">
        <v>54</v>
      </c>
      <c r="BE1" s="20" t="s">
        <v>55</v>
      </c>
      <c r="BF1" s="20" t="s">
        <v>56</v>
      </c>
      <c r="BG1" s="28" t="s">
        <v>57</v>
      </c>
      <c r="BH1" s="29" t="s">
        <v>58</v>
      </c>
      <c r="BI1" s="29"/>
      <c r="BJ1" s="29" t="s">
        <v>59</v>
      </c>
    </row>
    <row r="2" spans="1:62" s="30" customFormat="1" ht="69.95" customHeight="1" x14ac:dyDescent="0.25">
      <c r="A2" s="31">
        <v>1</v>
      </c>
      <c r="B2" s="32"/>
      <c r="C2" s="32"/>
      <c r="D2" s="32"/>
      <c r="E2" s="32"/>
      <c r="F2" s="32" t="s">
        <v>60</v>
      </c>
      <c r="G2" s="33" t="s">
        <v>61</v>
      </c>
      <c r="H2" s="34" t="s">
        <v>62</v>
      </c>
      <c r="I2" s="32" t="s">
        <v>63</v>
      </c>
      <c r="J2" s="32" t="s">
        <v>64</v>
      </c>
      <c r="K2" s="33" t="s">
        <v>65</v>
      </c>
      <c r="L2" s="33" t="s">
        <v>66</v>
      </c>
      <c r="M2" s="35" t="s">
        <v>67</v>
      </c>
      <c r="N2" s="32" t="s">
        <v>68</v>
      </c>
      <c r="O2" s="32"/>
      <c r="P2" s="33"/>
      <c r="Q2" s="36" t="s">
        <v>69</v>
      </c>
      <c r="R2" s="37"/>
      <c r="S2" s="32" t="s">
        <v>70</v>
      </c>
      <c r="T2" s="38" t="s">
        <v>71</v>
      </c>
      <c r="U2" s="39">
        <v>3.23</v>
      </c>
      <c r="V2" s="32" t="s">
        <v>72</v>
      </c>
      <c r="W2" s="32" t="s">
        <v>73</v>
      </c>
      <c r="X2" s="40">
        <v>33</v>
      </c>
      <c r="Y2" s="40">
        <v>29</v>
      </c>
      <c r="Z2" s="40">
        <v>16</v>
      </c>
      <c r="AA2" s="40">
        <v>33</v>
      </c>
      <c r="AB2" s="40">
        <v>29</v>
      </c>
      <c r="AC2" s="40">
        <v>16</v>
      </c>
      <c r="AD2" s="41">
        <v>6.5</v>
      </c>
      <c r="AE2" s="42">
        <v>4</v>
      </c>
      <c r="AF2" s="43">
        <f t="shared" ref="AF2:AF20" si="0">IF(AA2="","",AA2*AB2*AC2/1000000)</f>
        <v>1.5311999999999999E-2</v>
      </c>
      <c r="AG2" s="41">
        <v>63</v>
      </c>
      <c r="AH2" s="44">
        <f t="shared" ref="AH2:AH20" si="1">IF(AE2="","",AG2/AF2*AE2)</f>
        <v>16457.680250783698</v>
      </c>
      <c r="AI2" s="45">
        <v>3000</v>
      </c>
      <c r="AJ2" s="46">
        <f t="shared" ref="AJ2:AJ20" si="2">IF(ISERROR(AI2/AH2),"",AI2/AH2)</f>
        <v>0.1822857142857143</v>
      </c>
      <c r="AK2" s="47" t="s">
        <v>74</v>
      </c>
      <c r="AL2" s="48">
        <f>18.8%+15%</f>
        <v>0.33799999999999997</v>
      </c>
      <c r="AM2" s="46">
        <f t="shared" ref="AM2:AM20" si="3">IF(ISERROR(U2*AL2),"",U2*AL2)</f>
        <v>1.0917399999999999</v>
      </c>
      <c r="AN2" s="46">
        <f t="shared" ref="AN2:AN20" si="4">IF(ISERROR(U2+AJ2+AM2),"",U2+AJ2+AM2)</f>
        <v>4.5040257142857145</v>
      </c>
      <c r="AO2" s="49">
        <v>0</v>
      </c>
      <c r="AP2" s="46">
        <f>IF(ISERROR(AY2*AO2),"",AY2*AO2)</f>
        <v>0</v>
      </c>
      <c r="AQ2" s="49">
        <v>0</v>
      </c>
      <c r="AR2" s="46">
        <f>IF(ISERROR(AY2*AQ2),"",AY2*AQ2)</f>
        <v>0</v>
      </c>
      <c r="AS2" s="50">
        <v>0</v>
      </c>
      <c r="AT2" s="49">
        <v>0</v>
      </c>
      <c r="AU2" s="46">
        <f>IF(ISERROR(AY2*AT2),"",AY2*AT2)</f>
        <v>0</v>
      </c>
      <c r="AV2" s="46">
        <f t="shared" ref="AV2:AV20" si="5">IF(ISERROR(AP2+AR2+AU2),"",AP2+AR2+AU2)</f>
        <v>0</v>
      </c>
      <c r="AW2" s="46">
        <f t="shared" ref="AW2:AW20" si="6">IF(ISERROR(AN2+AV2),"",AN2+AV2)</f>
        <v>4.5040257142857145</v>
      </c>
      <c r="AX2" s="51">
        <f>IF(ISERROR((AY2-AW2)/AY2),"",(AY2-AW2)/AY2)</f>
        <v>0.29098375217855732</v>
      </c>
      <c r="AY2" s="52">
        <f>6.05*1.05</f>
        <v>6.3525</v>
      </c>
      <c r="AZ2" s="53"/>
      <c r="BA2" s="51"/>
      <c r="BB2" s="54"/>
      <c r="BC2" s="55">
        <v>1000</v>
      </c>
      <c r="BD2" s="46">
        <f>BC2*AW2</f>
        <v>4504.0257142857145</v>
      </c>
      <c r="BE2" s="46">
        <f>BC2*AY2</f>
        <v>6352.5</v>
      </c>
      <c r="BF2" s="46"/>
      <c r="BG2" s="56">
        <v>3.83</v>
      </c>
      <c r="BH2" s="32"/>
      <c r="BI2" s="32"/>
      <c r="BJ2" s="31"/>
    </row>
    <row r="3" spans="1:62" s="30" customFormat="1" ht="69.95" customHeight="1" x14ac:dyDescent="0.25">
      <c r="A3" s="31">
        <v>2</v>
      </c>
      <c r="B3" s="32"/>
      <c r="C3" s="32"/>
      <c r="D3" s="32"/>
      <c r="E3" s="32"/>
      <c r="F3" s="32" t="s">
        <v>60</v>
      </c>
      <c r="G3" s="33" t="s">
        <v>61</v>
      </c>
      <c r="H3" s="34" t="s">
        <v>75</v>
      </c>
      <c r="I3" s="32" t="s">
        <v>63</v>
      </c>
      <c r="J3" s="32" t="s">
        <v>64</v>
      </c>
      <c r="K3" s="33" t="s">
        <v>65</v>
      </c>
      <c r="L3" s="33" t="s">
        <v>66</v>
      </c>
      <c r="M3" s="35" t="s">
        <v>67</v>
      </c>
      <c r="N3" s="32" t="s">
        <v>76</v>
      </c>
      <c r="O3" s="32"/>
      <c r="P3" s="33"/>
      <c r="Q3" s="36" t="s">
        <v>77</v>
      </c>
      <c r="R3" s="37"/>
      <c r="S3" s="32" t="s">
        <v>70</v>
      </c>
      <c r="T3" s="38" t="s">
        <v>71</v>
      </c>
      <c r="U3" s="39">
        <v>3.23</v>
      </c>
      <c r="V3" s="32" t="s">
        <v>72</v>
      </c>
      <c r="W3" s="32" t="s">
        <v>73</v>
      </c>
      <c r="X3" s="40">
        <v>33</v>
      </c>
      <c r="Y3" s="40">
        <v>29</v>
      </c>
      <c r="Z3" s="40">
        <v>16</v>
      </c>
      <c r="AA3" s="40">
        <v>33</v>
      </c>
      <c r="AB3" s="40">
        <v>29</v>
      </c>
      <c r="AC3" s="40">
        <v>16</v>
      </c>
      <c r="AD3" s="41">
        <v>6.5</v>
      </c>
      <c r="AE3" s="42">
        <v>4</v>
      </c>
      <c r="AF3" s="43">
        <f t="shared" si="0"/>
        <v>1.5311999999999999E-2</v>
      </c>
      <c r="AG3" s="41">
        <v>63</v>
      </c>
      <c r="AH3" s="44">
        <f t="shared" si="1"/>
        <v>16457.680250783698</v>
      </c>
      <c r="AI3" s="45">
        <v>3000</v>
      </c>
      <c r="AJ3" s="46">
        <f t="shared" si="2"/>
        <v>0.1822857142857143</v>
      </c>
      <c r="AK3" s="47" t="s">
        <v>74</v>
      </c>
      <c r="AL3" s="48">
        <f t="shared" ref="AL3:AL20" si="7">18.8%+15%</f>
        <v>0.33799999999999997</v>
      </c>
      <c r="AM3" s="46">
        <f t="shared" si="3"/>
        <v>1.0917399999999999</v>
      </c>
      <c r="AN3" s="46">
        <f t="shared" si="4"/>
        <v>4.5040257142857145</v>
      </c>
      <c r="AO3" s="49">
        <v>0</v>
      </c>
      <c r="AP3" s="46">
        <f>IF(ISERROR(AY3*AO3),"",AY3*AO3)</f>
        <v>0</v>
      </c>
      <c r="AQ3" s="49">
        <v>0</v>
      </c>
      <c r="AR3" s="46">
        <f>IF(ISERROR(AY3*AQ3),"",AY3*AQ3)</f>
        <v>0</v>
      </c>
      <c r="AS3" s="50">
        <v>0</v>
      </c>
      <c r="AT3" s="49">
        <v>0</v>
      </c>
      <c r="AU3" s="46">
        <f>IF(ISERROR(AY3*AT3),"",AY3*AT3)</f>
        <v>0</v>
      </c>
      <c r="AV3" s="46">
        <f t="shared" si="5"/>
        <v>0</v>
      </c>
      <c r="AW3" s="46">
        <f t="shared" si="6"/>
        <v>4.5040257142857145</v>
      </c>
      <c r="AX3" s="51">
        <f>IF(ISERROR((AY3-AW3)/AY3),"",(AY3-AW3)/AY3)</f>
        <v>0.29098375217855732</v>
      </c>
      <c r="AY3" s="52">
        <f t="shared" ref="AY3:AY9" si="8">6.05*1.05</f>
        <v>6.3525</v>
      </c>
      <c r="AZ3" s="53"/>
      <c r="BA3" s="51"/>
      <c r="BB3" s="54"/>
      <c r="BC3" s="55">
        <v>1200</v>
      </c>
      <c r="BD3" s="46">
        <f>BC3*AW3</f>
        <v>5404.830857142857</v>
      </c>
      <c r="BE3" s="46">
        <f>BC3*AY3</f>
        <v>7623</v>
      </c>
      <c r="BF3" s="46"/>
      <c r="BG3" s="56">
        <v>4.59</v>
      </c>
      <c r="BH3" s="32"/>
      <c r="BI3" s="32"/>
      <c r="BJ3" s="31"/>
    </row>
    <row r="4" spans="1:62" s="30" customFormat="1" ht="69.95" customHeight="1" x14ac:dyDescent="0.25">
      <c r="A4" s="31">
        <v>3</v>
      </c>
      <c r="B4" s="57"/>
      <c r="C4" s="57"/>
      <c r="D4" s="58" t="s">
        <v>78</v>
      </c>
      <c r="E4" s="32" t="s">
        <v>79</v>
      </c>
      <c r="F4" s="32" t="s">
        <v>60</v>
      </c>
      <c r="G4" s="33" t="s">
        <v>61</v>
      </c>
      <c r="H4" s="34" t="s">
        <v>80</v>
      </c>
      <c r="I4" s="32" t="s">
        <v>63</v>
      </c>
      <c r="J4" s="32" t="s">
        <v>64</v>
      </c>
      <c r="K4" s="59" t="s">
        <v>81</v>
      </c>
      <c r="L4" s="33" t="s">
        <v>66</v>
      </c>
      <c r="M4" s="35" t="s">
        <v>67</v>
      </c>
      <c r="N4" s="32" t="s">
        <v>76</v>
      </c>
      <c r="O4" s="32"/>
      <c r="P4" s="33"/>
      <c r="Q4" s="60" t="s">
        <v>82</v>
      </c>
      <c r="R4" s="37"/>
      <c r="S4" s="32" t="s">
        <v>70</v>
      </c>
      <c r="T4" s="38" t="s">
        <v>71</v>
      </c>
      <c r="U4" s="61">
        <v>3.57</v>
      </c>
      <c r="V4" s="32" t="s">
        <v>72</v>
      </c>
      <c r="W4" s="32" t="s">
        <v>73</v>
      </c>
      <c r="X4" s="40">
        <v>33</v>
      </c>
      <c r="Y4" s="40">
        <v>29</v>
      </c>
      <c r="Z4" s="40">
        <v>16</v>
      </c>
      <c r="AA4" s="40">
        <v>33</v>
      </c>
      <c r="AB4" s="40">
        <v>29</v>
      </c>
      <c r="AC4" s="40">
        <v>16</v>
      </c>
      <c r="AD4" s="41">
        <v>6.5</v>
      </c>
      <c r="AE4" s="42">
        <v>4</v>
      </c>
      <c r="AF4" s="43">
        <f t="shared" si="0"/>
        <v>1.5311999999999999E-2</v>
      </c>
      <c r="AG4" s="41">
        <v>63</v>
      </c>
      <c r="AH4" s="44">
        <f t="shared" si="1"/>
        <v>16457.680250783698</v>
      </c>
      <c r="AI4" s="45">
        <v>3000</v>
      </c>
      <c r="AJ4" s="46">
        <f t="shared" si="2"/>
        <v>0.1822857142857143</v>
      </c>
      <c r="AK4" s="47" t="s">
        <v>74</v>
      </c>
      <c r="AL4" s="48">
        <f t="shared" si="7"/>
        <v>0.33799999999999997</v>
      </c>
      <c r="AM4" s="46">
        <f t="shared" si="3"/>
        <v>1.2066599999999998</v>
      </c>
      <c r="AN4" s="46">
        <f t="shared" si="4"/>
        <v>4.9589457142857141</v>
      </c>
      <c r="AO4" s="49">
        <v>0</v>
      </c>
      <c r="AP4" s="46">
        <f>IF(ISERROR(AY4*AO4),"",AY4*AO4)</f>
        <v>0</v>
      </c>
      <c r="AQ4" s="49">
        <v>0.06</v>
      </c>
      <c r="AR4" s="46">
        <f>IF(ISERROR(AY4*AQ4),"",AY4*AQ4)</f>
        <v>0.44099999999999995</v>
      </c>
      <c r="AS4" s="50">
        <v>0</v>
      </c>
      <c r="AT4" s="49">
        <v>0</v>
      </c>
      <c r="AU4" s="46">
        <f>IF(ISERROR(AY4*AT4),"",AY4*AT4)</f>
        <v>0</v>
      </c>
      <c r="AV4" s="46">
        <f t="shared" si="5"/>
        <v>0.44099999999999995</v>
      </c>
      <c r="AW4" s="46">
        <f t="shared" si="6"/>
        <v>5.3999457142857139</v>
      </c>
      <c r="AX4" s="51">
        <f>IF(ISERROR((AY4-AW4)/AY4),"",(AY4-AW4)/AY4)</f>
        <v>0.26531350826044703</v>
      </c>
      <c r="AY4" s="62">
        <v>7.35</v>
      </c>
      <c r="AZ4" s="53"/>
      <c r="BA4" s="51"/>
      <c r="BB4" s="54"/>
      <c r="BC4" s="55">
        <v>1200</v>
      </c>
      <c r="BD4" s="46">
        <f>BC4*AW4</f>
        <v>6479.9348571428563</v>
      </c>
      <c r="BE4" s="46">
        <f>BC4*AY4</f>
        <v>8820</v>
      </c>
      <c r="BF4" s="46"/>
      <c r="BG4" s="56">
        <v>4.59</v>
      </c>
      <c r="BH4" s="32"/>
      <c r="BI4" s="32"/>
      <c r="BJ4" s="31"/>
    </row>
    <row r="5" spans="1:62" s="30" customFormat="1" ht="69.95" customHeight="1" x14ac:dyDescent="0.25">
      <c r="A5" s="31">
        <v>4</v>
      </c>
      <c r="B5" s="32"/>
      <c r="C5" s="32"/>
      <c r="D5" s="32"/>
      <c r="E5" s="32"/>
      <c r="F5" s="32" t="s">
        <v>60</v>
      </c>
      <c r="G5" s="33" t="s">
        <v>61</v>
      </c>
      <c r="H5" s="34" t="s">
        <v>83</v>
      </c>
      <c r="I5" s="32" t="s">
        <v>63</v>
      </c>
      <c r="J5" s="32" t="s">
        <v>64</v>
      </c>
      <c r="K5" s="33" t="s">
        <v>65</v>
      </c>
      <c r="L5" s="33" t="s">
        <v>66</v>
      </c>
      <c r="M5" s="35" t="s">
        <v>67</v>
      </c>
      <c r="N5" s="32" t="s">
        <v>84</v>
      </c>
      <c r="O5" s="32"/>
      <c r="P5" s="33"/>
      <c r="Q5" s="36" t="s">
        <v>85</v>
      </c>
      <c r="R5" s="37"/>
      <c r="S5" s="32" t="s">
        <v>70</v>
      </c>
      <c r="T5" s="38" t="s">
        <v>71</v>
      </c>
      <c r="U5" s="39">
        <v>3.23</v>
      </c>
      <c r="V5" s="32" t="s">
        <v>72</v>
      </c>
      <c r="W5" s="32" t="s">
        <v>73</v>
      </c>
      <c r="X5" s="40">
        <v>33</v>
      </c>
      <c r="Y5" s="40">
        <v>29</v>
      </c>
      <c r="Z5" s="40">
        <v>16</v>
      </c>
      <c r="AA5" s="40">
        <v>33</v>
      </c>
      <c r="AB5" s="40">
        <v>29</v>
      </c>
      <c r="AC5" s="40">
        <v>16</v>
      </c>
      <c r="AD5" s="41">
        <v>6.5</v>
      </c>
      <c r="AE5" s="42">
        <v>4</v>
      </c>
      <c r="AF5" s="43">
        <f t="shared" si="0"/>
        <v>1.5311999999999999E-2</v>
      </c>
      <c r="AG5" s="41">
        <v>63</v>
      </c>
      <c r="AH5" s="44">
        <f t="shared" si="1"/>
        <v>16457.680250783698</v>
      </c>
      <c r="AI5" s="45">
        <v>3000</v>
      </c>
      <c r="AJ5" s="46">
        <f t="shared" si="2"/>
        <v>0.1822857142857143</v>
      </c>
      <c r="AK5" s="47" t="s">
        <v>74</v>
      </c>
      <c r="AL5" s="48">
        <f t="shared" si="7"/>
        <v>0.33799999999999997</v>
      </c>
      <c r="AM5" s="46">
        <f t="shared" si="3"/>
        <v>1.0917399999999999</v>
      </c>
      <c r="AN5" s="46">
        <f t="shared" si="4"/>
        <v>4.5040257142857145</v>
      </c>
      <c r="AO5" s="49">
        <v>0</v>
      </c>
      <c r="AP5" s="46">
        <f>IF(ISERROR(AY5*AO5),"",AY5*AO5)</f>
        <v>0</v>
      </c>
      <c r="AQ5" s="49">
        <v>0</v>
      </c>
      <c r="AR5" s="46">
        <f>IF(ISERROR(AY5*AQ5),"",AY5*AQ5)</f>
        <v>0</v>
      </c>
      <c r="AS5" s="50">
        <v>0</v>
      </c>
      <c r="AT5" s="49">
        <v>0</v>
      </c>
      <c r="AU5" s="46">
        <f>IF(ISERROR(AY5*AT5),"",AY5*AT5)</f>
        <v>0</v>
      </c>
      <c r="AV5" s="46">
        <f t="shared" si="5"/>
        <v>0</v>
      </c>
      <c r="AW5" s="46">
        <f t="shared" si="6"/>
        <v>4.5040257142857145</v>
      </c>
      <c r="AX5" s="51">
        <f>IF(ISERROR((AY5-AW5)/AY5),"",(AY5-AW5)/AY5)</f>
        <v>0.29098375217855732</v>
      </c>
      <c r="AY5" s="52">
        <f t="shared" si="8"/>
        <v>6.3525</v>
      </c>
      <c r="AZ5" s="53"/>
      <c r="BA5" s="51"/>
      <c r="BB5" s="54"/>
      <c r="BC5" s="55">
        <v>1000</v>
      </c>
      <c r="BD5" s="46">
        <f>BC5*AW5</f>
        <v>4504.0257142857145</v>
      </c>
      <c r="BE5" s="46">
        <f>BC5*AY5</f>
        <v>6352.5</v>
      </c>
      <c r="BF5" s="46"/>
      <c r="BG5" s="56">
        <v>3.83</v>
      </c>
      <c r="BH5" s="32"/>
      <c r="BI5" s="32"/>
      <c r="BJ5" s="31"/>
    </row>
    <row r="6" spans="1:62" s="30" customFormat="1" ht="69.95" customHeight="1" x14ac:dyDescent="0.25">
      <c r="A6" s="31">
        <v>5</v>
      </c>
      <c r="B6" s="32"/>
      <c r="C6" s="32"/>
      <c r="D6" s="32"/>
      <c r="E6" s="32"/>
      <c r="F6" s="32" t="s">
        <v>60</v>
      </c>
      <c r="G6" s="33" t="s">
        <v>61</v>
      </c>
      <c r="H6" s="34" t="s">
        <v>86</v>
      </c>
      <c r="I6" s="32" t="s">
        <v>63</v>
      </c>
      <c r="J6" s="32" t="s">
        <v>64</v>
      </c>
      <c r="K6" s="33" t="s">
        <v>65</v>
      </c>
      <c r="L6" s="33" t="s">
        <v>66</v>
      </c>
      <c r="M6" s="35" t="s">
        <v>67</v>
      </c>
      <c r="N6" s="32" t="s">
        <v>87</v>
      </c>
      <c r="O6" s="32"/>
      <c r="P6" s="33"/>
      <c r="Q6" s="36" t="s">
        <v>88</v>
      </c>
      <c r="R6" s="37"/>
      <c r="S6" s="32" t="s">
        <v>70</v>
      </c>
      <c r="T6" s="38" t="s">
        <v>71</v>
      </c>
      <c r="U6" s="39">
        <v>3.23</v>
      </c>
      <c r="V6" s="32" t="s">
        <v>72</v>
      </c>
      <c r="W6" s="32" t="s">
        <v>73</v>
      </c>
      <c r="X6" s="40">
        <v>33</v>
      </c>
      <c r="Y6" s="40">
        <v>29</v>
      </c>
      <c r="Z6" s="40">
        <v>16</v>
      </c>
      <c r="AA6" s="40">
        <v>33</v>
      </c>
      <c r="AB6" s="40">
        <v>29</v>
      </c>
      <c r="AC6" s="40">
        <v>16</v>
      </c>
      <c r="AD6" s="41">
        <v>6.5</v>
      </c>
      <c r="AE6" s="42">
        <v>4</v>
      </c>
      <c r="AF6" s="43">
        <f t="shared" si="0"/>
        <v>1.5311999999999999E-2</v>
      </c>
      <c r="AG6" s="41">
        <v>63</v>
      </c>
      <c r="AH6" s="44">
        <f t="shared" si="1"/>
        <v>16457.680250783698</v>
      </c>
      <c r="AI6" s="45">
        <v>3000</v>
      </c>
      <c r="AJ6" s="46">
        <f t="shared" si="2"/>
        <v>0.1822857142857143</v>
      </c>
      <c r="AK6" s="47" t="s">
        <v>74</v>
      </c>
      <c r="AL6" s="48">
        <f t="shared" si="7"/>
        <v>0.33799999999999997</v>
      </c>
      <c r="AM6" s="46">
        <f t="shared" si="3"/>
        <v>1.0917399999999999</v>
      </c>
      <c r="AN6" s="46">
        <f t="shared" si="4"/>
        <v>4.5040257142857145</v>
      </c>
      <c r="AO6" s="49">
        <v>0</v>
      </c>
      <c r="AP6" s="46">
        <f>IF(ISERROR(AY6*AO6),"",AY6*AO6)</f>
        <v>0</v>
      </c>
      <c r="AQ6" s="49">
        <v>0</v>
      </c>
      <c r="AR6" s="46">
        <f>IF(ISERROR(AY6*AQ6),"",AY6*AQ6)</f>
        <v>0</v>
      </c>
      <c r="AS6" s="50">
        <v>0</v>
      </c>
      <c r="AT6" s="49">
        <v>0</v>
      </c>
      <c r="AU6" s="46">
        <f>IF(ISERROR(AY6*AT6),"",AY6*AT6)</f>
        <v>0</v>
      </c>
      <c r="AV6" s="46">
        <f t="shared" si="5"/>
        <v>0</v>
      </c>
      <c r="AW6" s="46">
        <f t="shared" si="6"/>
        <v>4.5040257142857145</v>
      </c>
      <c r="AX6" s="51">
        <f>IF(ISERROR((AY6-AW6)/AY6),"",(AY6-AW6)/AY6)</f>
        <v>0.29098375217855732</v>
      </c>
      <c r="AY6" s="52">
        <f t="shared" si="8"/>
        <v>6.3525</v>
      </c>
      <c r="AZ6" s="53"/>
      <c r="BA6" s="51"/>
      <c r="BB6" s="54"/>
      <c r="BC6" s="55">
        <v>1000</v>
      </c>
      <c r="BD6" s="46">
        <f>BC6*AW6</f>
        <v>4504.0257142857145</v>
      </c>
      <c r="BE6" s="46">
        <f>BC6*AY6</f>
        <v>6352.5</v>
      </c>
      <c r="BF6" s="46"/>
      <c r="BG6" s="56">
        <v>3.83</v>
      </c>
      <c r="BH6" s="32"/>
      <c r="BI6" s="32"/>
      <c r="BJ6" s="31"/>
    </row>
    <row r="7" spans="1:62" s="30" customFormat="1" ht="69.95" customHeight="1" x14ac:dyDescent="0.25">
      <c r="A7" s="63">
        <v>6</v>
      </c>
      <c r="B7" s="33"/>
      <c r="C7" s="33"/>
      <c r="D7" s="59" t="s">
        <v>89</v>
      </c>
      <c r="E7" s="32" t="s">
        <v>90</v>
      </c>
      <c r="F7" s="32" t="s">
        <v>60</v>
      </c>
      <c r="G7" s="33" t="s">
        <v>61</v>
      </c>
      <c r="H7" s="33" t="s">
        <v>91</v>
      </c>
      <c r="I7" s="32" t="s">
        <v>92</v>
      </c>
      <c r="J7" s="33" t="s">
        <v>64</v>
      </c>
      <c r="K7" s="59" t="s">
        <v>81</v>
      </c>
      <c r="L7" s="33" t="s">
        <v>66</v>
      </c>
      <c r="M7" s="33" t="s">
        <v>67</v>
      </c>
      <c r="N7" s="32" t="s">
        <v>93</v>
      </c>
      <c r="O7" s="33"/>
      <c r="P7" s="33"/>
      <c r="Q7" s="64" t="s">
        <v>94</v>
      </c>
      <c r="R7" s="33"/>
      <c r="S7" s="33" t="s">
        <v>70</v>
      </c>
      <c r="T7" s="38" t="s">
        <v>71</v>
      </c>
      <c r="U7" s="61">
        <v>3.57</v>
      </c>
      <c r="V7" s="32" t="s">
        <v>72</v>
      </c>
      <c r="W7" s="32" t="s">
        <v>73</v>
      </c>
      <c r="X7" s="65">
        <v>33</v>
      </c>
      <c r="Y7" s="65">
        <v>29</v>
      </c>
      <c r="Z7" s="65">
        <v>16</v>
      </c>
      <c r="AA7" s="65">
        <v>33</v>
      </c>
      <c r="AB7" s="65">
        <v>29</v>
      </c>
      <c r="AC7" s="65">
        <v>16</v>
      </c>
      <c r="AD7" s="41">
        <v>6.5</v>
      </c>
      <c r="AE7" s="66">
        <v>4</v>
      </c>
      <c r="AF7" s="43">
        <f t="shared" si="0"/>
        <v>1.5311999999999999E-2</v>
      </c>
      <c r="AG7" s="67">
        <v>63</v>
      </c>
      <c r="AH7" s="44">
        <f t="shared" si="1"/>
        <v>16457.680250783698</v>
      </c>
      <c r="AI7" s="45">
        <v>3000</v>
      </c>
      <c r="AJ7" s="68">
        <f t="shared" si="2"/>
        <v>0.1822857142857143</v>
      </c>
      <c r="AK7" s="33" t="s">
        <v>74</v>
      </c>
      <c r="AL7" s="48">
        <f t="shared" si="7"/>
        <v>0.33799999999999997</v>
      </c>
      <c r="AM7" s="68">
        <f t="shared" si="3"/>
        <v>1.2066599999999998</v>
      </c>
      <c r="AN7" s="68">
        <f t="shared" si="4"/>
        <v>4.9589457142857141</v>
      </c>
      <c r="AO7" s="69">
        <v>0</v>
      </c>
      <c r="AP7" s="68">
        <f>IF(ISERROR(AY7*AO7),"",AY7*AO7)</f>
        <v>0</v>
      </c>
      <c r="AQ7" s="69">
        <v>0.08</v>
      </c>
      <c r="AR7" s="68">
        <f>IF(ISERROR(AY7*AQ7),"",AY7*AQ7)</f>
        <v>0.58799999999999997</v>
      </c>
      <c r="AS7" s="50">
        <v>0</v>
      </c>
      <c r="AT7" s="69">
        <v>0</v>
      </c>
      <c r="AU7" s="68">
        <f>IF(ISERROR(AY7*AT7),"",AY7*AT7)</f>
        <v>0</v>
      </c>
      <c r="AV7" s="68">
        <f t="shared" si="5"/>
        <v>0.58799999999999997</v>
      </c>
      <c r="AW7" s="68">
        <f t="shared" si="6"/>
        <v>5.5469457142857141</v>
      </c>
      <c r="AX7" s="70">
        <f>IF(ISERROR((AY7-AW7)/AY7),"",(AY7-AW7)/AY7)</f>
        <v>0.24531350826044701</v>
      </c>
      <c r="AY7" s="62">
        <v>7.35</v>
      </c>
      <c r="AZ7" s="54"/>
      <c r="BA7" s="70"/>
      <c r="BB7" s="54"/>
      <c r="BC7" s="71">
        <v>1000</v>
      </c>
      <c r="BD7" s="46">
        <f>BC7*AW7</f>
        <v>5546.9457142857145</v>
      </c>
      <c r="BE7" s="46">
        <f>BC7*AY7</f>
        <v>7350</v>
      </c>
      <c r="BF7" s="68"/>
      <c r="BG7" s="56">
        <v>3.83</v>
      </c>
      <c r="BH7" s="33"/>
      <c r="BI7" s="33"/>
      <c r="BJ7" s="31"/>
    </row>
    <row r="8" spans="1:62" s="30" customFormat="1" ht="69.95" customHeight="1" x14ac:dyDescent="0.25">
      <c r="A8" s="31">
        <v>7</v>
      </c>
      <c r="B8" s="33"/>
      <c r="C8" s="33"/>
      <c r="D8" s="33"/>
      <c r="E8" s="32"/>
      <c r="F8" s="32" t="s">
        <v>60</v>
      </c>
      <c r="G8" s="33" t="s">
        <v>61</v>
      </c>
      <c r="H8" s="33" t="s">
        <v>95</v>
      </c>
      <c r="I8" s="32" t="s">
        <v>63</v>
      </c>
      <c r="J8" s="33" t="s">
        <v>64</v>
      </c>
      <c r="K8" s="33" t="s">
        <v>65</v>
      </c>
      <c r="L8" s="33" t="s">
        <v>66</v>
      </c>
      <c r="M8" s="33" t="s">
        <v>67</v>
      </c>
      <c r="N8" s="32" t="s">
        <v>93</v>
      </c>
      <c r="O8" s="33"/>
      <c r="P8" s="33"/>
      <c r="Q8" s="36" t="s">
        <v>96</v>
      </c>
      <c r="R8" s="33"/>
      <c r="S8" s="33" t="s">
        <v>70</v>
      </c>
      <c r="T8" s="38" t="s">
        <v>71</v>
      </c>
      <c r="U8" s="72">
        <v>3.23</v>
      </c>
      <c r="V8" s="32" t="s">
        <v>72</v>
      </c>
      <c r="W8" s="32" t="s">
        <v>73</v>
      </c>
      <c r="X8" s="65">
        <v>33</v>
      </c>
      <c r="Y8" s="65">
        <v>29</v>
      </c>
      <c r="Z8" s="65">
        <v>16</v>
      </c>
      <c r="AA8" s="65">
        <v>33</v>
      </c>
      <c r="AB8" s="65">
        <v>29</v>
      </c>
      <c r="AC8" s="65">
        <v>16</v>
      </c>
      <c r="AD8" s="41">
        <v>6.5</v>
      </c>
      <c r="AE8" s="66">
        <v>4</v>
      </c>
      <c r="AF8" s="43">
        <f t="shared" si="0"/>
        <v>1.5311999999999999E-2</v>
      </c>
      <c r="AG8" s="67">
        <v>63</v>
      </c>
      <c r="AH8" s="44">
        <f t="shared" si="1"/>
        <v>16457.680250783698</v>
      </c>
      <c r="AI8" s="45">
        <v>3000</v>
      </c>
      <c r="AJ8" s="68">
        <f t="shared" si="2"/>
        <v>0.1822857142857143</v>
      </c>
      <c r="AK8" s="33" t="s">
        <v>74</v>
      </c>
      <c r="AL8" s="48">
        <f t="shared" si="7"/>
        <v>0.33799999999999997</v>
      </c>
      <c r="AM8" s="68">
        <f t="shared" si="3"/>
        <v>1.0917399999999999</v>
      </c>
      <c r="AN8" s="68">
        <f t="shared" si="4"/>
        <v>4.5040257142857145</v>
      </c>
      <c r="AO8" s="69">
        <v>0</v>
      </c>
      <c r="AP8" s="68">
        <f>IF(ISERROR(AY8*AO8),"",AY8*AO8)</f>
        <v>0</v>
      </c>
      <c r="AQ8" s="69">
        <v>0</v>
      </c>
      <c r="AR8" s="68">
        <f>IF(ISERROR(AY8*AQ8),"",AY8*AQ8)</f>
        <v>0</v>
      </c>
      <c r="AS8" s="50">
        <v>0</v>
      </c>
      <c r="AT8" s="69">
        <v>0</v>
      </c>
      <c r="AU8" s="68">
        <f>IF(ISERROR(AY8*AT8),"",AY8*AT8)</f>
        <v>0</v>
      </c>
      <c r="AV8" s="68">
        <f t="shared" si="5"/>
        <v>0</v>
      </c>
      <c r="AW8" s="68">
        <f t="shared" si="6"/>
        <v>4.5040257142857145</v>
      </c>
      <c r="AX8" s="70">
        <f>IF(ISERROR((AY8-AW8)/AY8),"",(AY8-AW8)/AY8)</f>
        <v>0.29098375217855732</v>
      </c>
      <c r="AY8" s="52">
        <f t="shared" si="8"/>
        <v>6.3525</v>
      </c>
      <c r="AZ8" s="54"/>
      <c r="BA8" s="70"/>
      <c r="BB8" s="54"/>
      <c r="BC8" s="71">
        <v>1200</v>
      </c>
      <c r="BD8" s="46">
        <f>BC8*AW8</f>
        <v>5404.830857142857</v>
      </c>
      <c r="BE8" s="46">
        <f>BC8*AY8</f>
        <v>7623</v>
      </c>
      <c r="BF8" s="68"/>
      <c r="BG8" s="56">
        <v>4.59</v>
      </c>
      <c r="BH8" s="33"/>
      <c r="BI8" s="33"/>
      <c r="BJ8" s="31"/>
    </row>
    <row r="9" spans="1:62" s="30" customFormat="1" ht="69.95" customHeight="1" x14ac:dyDescent="0.25">
      <c r="A9" s="31">
        <v>8</v>
      </c>
      <c r="B9" s="33"/>
      <c r="C9" s="33"/>
      <c r="D9" s="33"/>
      <c r="E9" s="32"/>
      <c r="F9" s="32" t="s">
        <v>60</v>
      </c>
      <c r="G9" s="33" t="s">
        <v>61</v>
      </c>
      <c r="H9" s="33" t="s">
        <v>97</v>
      </c>
      <c r="I9" s="32" t="s">
        <v>63</v>
      </c>
      <c r="J9" s="33" t="s">
        <v>64</v>
      </c>
      <c r="K9" s="33" t="s">
        <v>65</v>
      </c>
      <c r="L9" s="33" t="s">
        <v>66</v>
      </c>
      <c r="M9" s="33" t="s">
        <v>67</v>
      </c>
      <c r="N9" s="32" t="s">
        <v>93</v>
      </c>
      <c r="O9" s="33"/>
      <c r="P9" s="33"/>
      <c r="Q9" s="36" t="s">
        <v>98</v>
      </c>
      <c r="R9" s="33"/>
      <c r="S9" s="33" t="s">
        <v>70</v>
      </c>
      <c r="T9" s="38" t="s">
        <v>71</v>
      </c>
      <c r="U9" s="72">
        <v>3.23</v>
      </c>
      <c r="V9" s="32" t="s">
        <v>72</v>
      </c>
      <c r="W9" s="32" t="s">
        <v>73</v>
      </c>
      <c r="X9" s="65">
        <v>33</v>
      </c>
      <c r="Y9" s="65">
        <v>29</v>
      </c>
      <c r="Z9" s="65">
        <v>16</v>
      </c>
      <c r="AA9" s="65">
        <v>33</v>
      </c>
      <c r="AB9" s="65">
        <v>29</v>
      </c>
      <c r="AC9" s="65">
        <v>16</v>
      </c>
      <c r="AD9" s="41">
        <v>6.5</v>
      </c>
      <c r="AE9" s="66">
        <v>4</v>
      </c>
      <c r="AF9" s="43">
        <f t="shared" si="0"/>
        <v>1.5311999999999999E-2</v>
      </c>
      <c r="AG9" s="67">
        <v>63</v>
      </c>
      <c r="AH9" s="44">
        <f t="shared" si="1"/>
        <v>16457.680250783698</v>
      </c>
      <c r="AI9" s="45">
        <v>3000</v>
      </c>
      <c r="AJ9" s="68">
        <f t="shared" si="2"/>
        <v>0.1822857142857143</v>
      </c>
      <c r="AK9" s="33" t="s">
        <v>74</v>
      </c>
      <c r="AL9" s="48">
        <f t="shared" si="7"/>
        <v>0.33799999999999997</v>
      </c>
      <c r="AM9" s="68">
        <f t="shared" si="3"/>
        <v>1.0917399999999999</v>
      </c>
      <c r="AN9" s="68">
        <f t="shared" si="4"/>
        <v>4.5040257142857145</v>
      </c>
      <c r="AO9" s="69">
        <v>0</v>
      </c>
      <c r="AP9" s="68">
        <f>IF(ISERROR(AY9*AO9),"",AY9*AO9)</f>
        <v>0</v>
      </c>
      <c r="AQ9" s="69">
        <v>0</v>
      </c>
      <c r="AR9" s="68">
        <f>IF(ISERROR(AY9*AQ9),"",AY9*AQ9)</f>
        <v>0</v>
      </c>
      <c r="AS9" s="50">
        <v>0</v>
      </c>
      <c r="AT9" s="69">
        <v>0</v>
      </c>
      <c r="AU9" s="68">
        <f>IF(ISERROR(AY9*AT9),"",AY9*AT9)</f>
        <v>0</v>
      </c>
      <c r="AV9" s="68">
        <f t="shared" si="5"/>
        <v>0</v>
      </c>
      <c r="AW9" s="68">
        <f t="shared" si="6"/>
        <v>4.5040257142857145</v>
      </c>
      <c r="AX9" s="70">
        <f>IF(ISERROR((AY9-AW9)/AY9),"",(AY9-AW9)/AY9)</f>
        <v>0.29098375217855732</v>
      </c>
      <c r="AY9" s="52">
        <f t="shared" si="8"/>
        <v>6.3525</v>
      </c>
      <c r="AZ9" s="54"/>
      <c r="BA9" s="70"/>
      <c r="BB9" s="54"/>
      <c r="BC9" s="71">
        <v>1200</v>
      </c>
      <c r="BD9" s="46">
        <f>BC9*AW9</f>
        <v>5404.830857142857</v>
      </c>
      <c r="BE9" s="46">
        <f>BC9*AY9</f>
        <v>7623</v>
      </c>
      <c r="BF9" s="68"/>
      <c r="BG9" s="56">
        <v>4.59</v>
      </c>
      <c r="BH9" s="33"/>
      <c r="BI9" s="33"/>
      <c r="BJ9" s="31"/>
    </row>
    <row r="10" spans="1:62" s="30" customFormat="1" ht="92.45" customHeight="1" x14ac:dyDescent="0.25">
      <c r="A10" s="31">
        <v>9</v>
      </c>
      <c r="B10" s="73" t="s">
        <v>99</v>
      </c>
      <c r="C10" s="33"/>
      <c r="D10" s="74"/>
      <c r="E10" s="32"/>
      <c r="F10" s="32" t="s">
        <v>60</v>
      </c>
      <c r="G10" s="33" t="s">
        <v>100</v>
      </c>
      <c r="H10" s="75" t="s">
        <v>101</v>
      </c>
      <c r="I10" s="32" t="s">
        <v>63</v>
      </c>
      <c r="J10" s="75" t="s">
        <v>64</v>
      </c>
      <c r="K10" s="75" t="s">
        <v>102</v>
      </c>
      <c r="L10" s="33" t="s">
        <v>66</v>
      </c>
      <c r="M10" s="33" t="s">
        <v>67</v>
      </c>
      <c r="N10" s="32" t="s">
        <v>93</v>
      </c>
      <c r="O10" s="33"/>
      <c r="P10" s="33"/>
      <c r="Q10" s="36" t="s">
        <v>103</v>
      </c>
      <c r="R10" s="33"/>
      <c r="S10" s="33" t="s">
        <v>70</v>
      </c>
      <c r="T10" s="38"/>
      <c r="U10" s="76">
        <v>6.59</v>
      </c>
      <c r="V10" s="32" t="s">
        <v>72</v>
      </c>
      <c r="W10" s="32" t="s">
        <v>73</v>
      </c>
      <c r="X10" s="65">
        <v>33</v>
      </c>
      <c r="Y10" s="65">
        <v>29</v>
      </c>
      <c r="Z10" s="65">
        <v>20</v>
      </c>
      <c r="AA10" s="65">
        <v>33</v>
      </c>
      <c r="AB10" s="65">
        <v>29</v>
      </c>
      <c r="AC10" s="65">
        <v>20</v>
      </c>
      <c r="AD10" s="41">
        <v>6.5</v>
      </c>
      <c r="AE10" s="66">
        <v>4</v>
      </c>
      <c r="AF10" s="43">
        <f t="shared" si="0"/>
        <v>1.9140000000000001E-2</v>
      </c>
      <c r="AG10" s="67">
        <v>63</v>
      </c>
      <c r="AH10" s="44">
        <f t="shared" si="1"/>
        <v>13166.144200626959</v>
      </c>
      <c r="AI10" s="45">
        <v>3000</v>
      </c>
      <c r="AJ10" s="68">
        <f t="shared" si="2"/>
        <v>0.22785714285714287</v>
      </c>
      <c r="AK10" s="33" t="s">
        <v>74</v>
      </c>
      <c r="AL10" s="48">
        <f t="shared" si="7"/>
        <v>0.33799999999999997</v>
      </c>
      <c r="AM10" s="68">
        <f t="shared" si="3"/>
        <v>2.22742</v>
      </c>
      <c r="AN10" s="68">
        <f t="shared" si="4"/>
        <v>9.0452771428571435</v>
      </c>
      <c r="AO10" s="69">
        <v>0</v>
      </c>
      <c r="AP10" s="68">
        <f>IF(ISERROR(AY10*AO10),"",AY10*AO10)</f>
        <v>0</v>
      </c>
      <c r="AQ10" s="69">
        <v>0</v>
      </c>
      <c r="AR10" s="68">
        <f>IF(ISERROR(AY10*AQ10),"",AY10*AQ10)</f>
        <v>0</v>
      </c>
      <c r="AS10" s="50">
        <v>0</v>
      </c>
      <c r="AT10" s="69">
        <v>0</v>
      </c>
      <c r="AU10" s="68">
        <f>IF(ISERROR(AY10*AT10),"",AY10*AT10)</f>
        <v>0</v>
      </c>
      <c r="AV10" s="68">
        <f t="shared" si="5"/>
        <v>0</v>
      </c>
      <c r="AW10" s="68">
        <f t="shared" si="6"/>
        <v>9.0452771428571435</v>
      </c>
      <c r="AX10" s="70">
        <f>IF(ISERROR((AY10-AW10)/AY10),"",(AY10-AW10)/AY10)</f>
        <v>0.24307304243873273</v>
      </c>
      <c r="AY10" s="77">
        <v>11.95</v>
      </c>
      <c r="AZ10" s="54"/>
      <c r="BA10" s="70"/>
      <c r="BB10" s="54"/>
      <c r="BC10" s="71">
        <v>1000</v>
      </c>
      <c r="BD10" s="46">
        <f>BC10*AW10</f>
        <v>9045.2771428571432</v>
      </c>
      <c r="BE10" s="46">
        <f>BC10*AY10</f>
        <v>11950</v>
      </c>
      <c r="BF10" s="68"/>
      <c r="BG10" s="56">
        <v>4.79</v>
      </c>
      <c r="BH10" s="33"/>
      <c r="BI10" s="33"/>
      <c r="BJ10" s="31"/>
    </row>
    <row r="11" spans="1:62" s="30" customFormat="1" ht="69.95" customHeight="1" x14ac:dyDescent="0.25">
      <c r="A11" s="31">
        <v>10</v>
      </c>
      <c r="B11" s="33"/>
      <c r="C11" s="33"/>
      <c r="D11" s="33" t="s">
        <v>104</v>
      </c>
      <c r="E11" s="79" t="s">
        <v>105</v>
      </c>
      <c r="F11" s="32" t="s">
        <v>60</v>
      </c>
      <c r="G11" s="33" t="s">
        <v>61</v>
      </c>
      <c r="H11" s="33" t="s">
        <v>106</v>
      </c>
      <c r="I11" s="32" t="s">
        <v>63</v>
      </c>
      <c r="J11" s="33" t="s">
        <v>64</v>
      </c>
      <c r="K11" s="33" t="s">
        <v>81</v>
      </c>
      <c r="L11" s="33" t="s">
        <v>66</v>
      </c>
      <c r="M11" s="33" t="s">
        <v>67</v>
      </c>
      <c r="N11" s="32" t="s">
        <v>93</v>
      </c>
      <c r="O11" s="33"/>
      <c r="P11" s="33"/>
      <c r="Q11" s="80" t="s">
        <v>107</v>
      </c>
      <c r="R11" s="33"/>
      <c r="S11" s="33" t="s">
        <v>70</v>
      </c>
      <c r="T11" s="38" t="s">
        <v>108</v>
      </c>
      <c r="U11" s="81">
        <v>3.57</v>
      </c>
      <c r="V11" s="32" t="s">
        <v>72</v>
      </c>
      <c r="W11" s="32" t="s">
        <v>73</v>
      </c>
      <c r="X11" s="65">
        <v>33</v>
      </c>
      <c r="Y11" s="65">
        <v>29</v>
      </c>
      <c r="Z11" s="65">
        <v>17</v>
      </c>
      <c r="AA11" s="65">
        <v>33</v>
      </c>
      <c r="AB11" s="65">
        <v>29</v>
      </c>
      <c r="AC11" s="65">
        <v>17</v>
      </c>
      <c r="AD11" s="41">
        <v>6.5</v>
      </c>
      <c r="AE11" s="66">
        <v>4</v>
      </c>
      <c r="AF11" s="43">
        <f t="shared" si="0"/>
        <v>1.6268999999999999E-2</v>
      </c>
      <c r="AG11" s="67">
        <v>63</v>
      </c>
      <c r="AH11" s="44">
        <f t="shared" si="1"/>
        <v>15489.581412502306</v>
      </c>
      <c r="AI11" s="45">
        <v>3000</v>
      </c>
      <c r="AJ11" s="68">
        <f t="shared" si="2"/>
        <v>0.19367857142857142</v>
      </c>
      <c r="AK11" s="33" t="s">
        <v>74</v>
      </c>
      <c r="AL11" s="48">
        <f t="shared" si="7"/>
        <v>0.33799999999999997</v>
      </c>
      <c r="AM11" s="68">
        <f t="shared" si="3"/>
        <v>1.2066599999999998</v>
      </c>
      <c r="AN11" s="68">
        <f t="shared" si="4"/>
        <v>4.9703385714285711</v>
      </c>
      <c r="AO11" s="69">
        <v>0</v>
      </c>
      <c r="AP11" s="68">
        <f>IF(ISERROR(AY11*AO11),"",AY11*AO11)</f>
        <v>0</v>
      </c>
      <c r="AQ11" s="82">
        <v>0.05</v>
      </c>
      <c r="AR11" s="68">
        <f>IF(ISERROR(AY11*AQ11),"",AY11*AQ11)</f>
        <v>0.36749999999999999</v>
      </c>
      <c r="AS11" s="50">
        <v>0</v>
      </c>
      <c r="AT11" s="69">
        <v>0</v>
      </c>
      <c r="AU11" s="68">
        <f>IF(ISERROR(AY11*AT11),"",AY11*AT11)</f>
        <v>0</v>
      </c>
      <c r="AV11" s="68">
        <f t="shared" si="5"/>
        <v>0.36749999999999999</v>
      </c>
      <c r="AW11" s="68">
        <f t="shared" si="6"/>
        <v>5.3378385714285708</v>
      </c>
      <c r="AX11" s="70">
        <f>IF(ISERROR((AY11-AW11)/AY11),"",(AY11-AW11)/AY11)</f>
        <v>0.27376345966958215</v>
      </c>
      <c r="AY11" s="62">
        <v>7.35</v>
      </c>
      <c r="AZ11" s="54"/>
      <c r="BA11" s="70"/>
      <c r="BB11" s="54"/>
      <c r="BC11" s="71">
        <v>1000</v>
      </c>
      <c r="BD11" s="46">
        <f>BC11*AW11</f>
        <v>5337.8385714285705</v>
      </c>
      <c r="BE11" s="46">
        <f>BC11*AY11</f>
        <v>7350</v>
      </c>
      <c r="BF11" s="68"/>
      <c r="BG11" s="56">
        <v>4.07</v>
      </c>
      <c r="BH11" s="33"/>
      <c r="BI11" s="33"/>
      <c r="BJ11" s="31"/>
    </row>
    <row r="12" spans="1:62" s="30" customFormat="1" ht="69.95" customHeight="1" x14ac:dyDescent="0.25">
      <c r="A12" s="31">
        <v>11</v>
      </c>
      <c r="B12" s="33"/>
      <c r="C12" s="33"/>
      <c r="D12" s="33" t="s">
        <v>104</v>
      </c>
      <c r="E12" s="79" t="s">
        <v>105</v>
      </c>
      <c r="F12" s="32" t="s">
        <v>60</v>
      </c>
      <c r="G12" s="33" t="s">
        <v>61</v>
      </c>
      <c r="H12" s="33" t="s">
        <v>109</v>
      </c>
      <c r="I12" s="32" t="s">
        <v>63</v>
      </c>
      <c r="J12" s="33" t="s">
        <v>64</v>
      </c>
      <c r="K12" s="33" t="s">
        <v>81</v>
      </c>
      <c r="L12" s="33" t="s">
        <v>66</v>
      </c>
      <c r="M12" s="33" t="s">
        <v>67</v>
      </c>
      <c r="N12" s="32" t="s">
        <v>76</v>
      </c>
      <c r="O12" s="33"/>
      <c r="P12" s="33"/>
      <c r="Q12" s="80" t="s">
        <v>110</v>
      </c>
      <c r="R12" s="33"/>
      <c r="S12" s="33" t="s">
        <v>70</v>
      </c>
      <c r="T12" s="38" t="s">
        <v>111</v>
      </c>
      <c r="U12" s="81">
        <v>3.57</v>
      </c>
      <c r="V12" s="32" t="s">
        <v>72</v>
      </c>
      <c r="W12" s="32" t="s">
        <v>73</v>
      </c>
      <c r="X12" s="65">
        <v>33</v>
      </c>
      <c r="Y12" s="65">
        <v>29</v>
      </c>
      <c r="Z12" s="65">
        <v>17</v>
      </c>
      <c r="AA12" s="65">
        <v>33</v>
      </c>
      <c r="AB12" s="65">
        <v>29</v>
      </c>
      <c r="AC12" s="65">
        <v>17</v>
      </c>
      <c r="AD12" s="41">
        <v>6.5</v>
      </c>
      <c r="AE12" s="66">
        <v>4</v>
      </c>
      <c r="AF12" s="43">
        <f t="shared" si="0"/>
        <v>1.6268999999999999E-2</v>
      </c>
      <c r="AG12" s="67">
        <v>63</v>
      </c>
      <c r="AH12" s="44">
        <f t="shared" si="1"/>
        <v>15489.581412502306</v>
      </c>
      <c r="AI12" s="45">
        <v>3000</v>
      </c>
      <c r="AJ12" s="68">
        <f t="shared" si="2"/>
        <v>0.19367857142857142</v>
      </c>
      <c r="AK12" s="33" t="s">
        <v>74</v>
      </c>
      <c r="AL12" s="48">
        <f t="shared" si="7"/>
        <v>0.33799999999999997</v>
      </c>
      <c r="AM12" s="68">
        <f t="shared" si="3"/>
        <v>1.2066599999999998</v>
      </c>
      <c r="AN12" s="68">
        <f t="shared" si="4"/>
        <v>4.9703385714285711</v>
      </c>
      <c r="AO12" s="69">
        <v>0</v>
      </c>
      <c r="AP12" s="68">
        <f>IF(ISERROR(AY12*AO12),"",AY12*AO12)</f>
        <v>0</v>
      </c>
      <c r="AQ12" s="82">
        <v>0.05</v>
      </c>
      <c r="AR12" s="68">
        <f>IF(ISERROR(AY12*AQ12),"",AY12*AQ12)</f>
        <v>0.36749999999999999</v>
      </c>
      <c r="AS12" s="50">
        <v>0</v>
      </c>
      <c r="AT12" s="69">
        <v>0</v>
      </c>
      <c r="AU12" s="68">
        <f>IF(ISERROR(AY12*AT12),"",AY12*AT12)</f>
        <v>0</v>
      </c>
      <c r="AV12" s="68">
        <f t="shared" si="5"/>
        <v>0.36749999999999999</v>
      </c>
      <c r="AW12" s="68">
        <f t="shared" si="6"/>
        <v>5.3378385714285708</v>
      </c>
      <c r="AX12" s="70">
        <f>IF(ISERROR((AY12-AW12)/AY12),"",(AY12-AW12)/AY12)</f>
        <v>0.27376345966958215</v>
      </c>
      <c r="AY12" s="62">
        <v>7.35</v>
      </c>
      <c r="AZ12" s="54"/>
      <c r="BA12" s="70"/>
      <c r="BB12" s="54"/>
      <c r="BC12" s="71">
        <v>1000</v>
      </c>
      <c r="BD12" s="46">
        <f>BC12*AW12</f>
        <v>5337.8385714285705</v>
      </c>
      <c r="BE12" s="46">
        <f>BC12*AY12</f>
        <v>7350</v>
      </c>
      <c r="BF12" s="68"/>
      <c r="BG12" s="56">
        <v>4.07</v>
      </c>
      <c r="BH12" s="33"/>
      <c r="BI12" s="33"/>
      <c r="BJ12" s="31"/>
    </row>
    <row r="13" spans="1:62" s="30" customFormat="1" ht="69.95" customHeight="1" x14ac:dyDescent="0.25">
      <c r="A13" s="63">
        <v>12</v>
      </c>
      <c r="B13" s="33"/>
      <c r="C13" s="33"/>
      <c r="D13" s="33" t="s">
        <v>104</v>
      </c>
      <c r="E13" s="79" t="s">
        <v>105</v>
      </c>
      <c r="F13" s="32" t="s">
        <v>60</v>
      </c>
      <c r="G13" s="33" t="s">
        <v>61</v>
      </c>
      <c r="H13" s="33" t="s">
        <v>112</v>
      </c>
      <c r="I13" s="32" t="s">
        <v>63</v>
      </c>
      <c r="J13" s="33" t="s">
        <v>64</v>
      </c>
      <c r="K13" s="33" t="s">
        <v>81</v>
      </c>
      <c r="L13" s="33" t="s">
        <v>66</v>
      </c>
      <c r="M13" s="33" t="s">
        <v>67</v>
      </c>
      <c r="N13" s="32" t="s">
        <v>93</v>
      </c>
      <c r="O13" s="33"/>
      <c r="P13" s="33"/>
      <c r="Q13" s="80" t="s">
        <v>113</v>
      </c>
      <c r="R13" s="33"/>
      <c r="S13" s="33" t="s">
        <v>70</v>
      </c>
      <c r="T13" s="38" t="s">
        <v>114</v>
      </c>
      <c r="U13" s="81">
        <v>3.57</v>
      </c>
      <c r="V13" s="32" t="s">
        <v>72</v>
      </c>
      <c r="W13" s="32" t="s">
        <v>73</v>
      </c>
      <c r="X13" s="65">
        <v>33</v>
      </c>
      <c r="Y13" s="65">
        <v>29</v>
      </c>
      <c r="Z13" s="65">
        <v>17</v>
      </c>
      <c r="AA13" s="65">
        <v>33</v>
      </c>
      <c r="AB13" s="65">
        <v>29</v>
      </c>
      <c r="AC13" s="65">
        <v>17</v>
      </c>
      <c r="AD13" s="41">
        <v>6.5</v>
      </c>
      <c r="AE13" s="66">
        <v>4</v>
      </c>
      <c r="AF13" s="43">
        <f t="shared" si="0"/>
        <v>1.6268999999999999E-2</v>
      </c>
      <c r="AG13" s="67">
        <v>63</v>
      </c>
      <c r="AH13" s="44">
        <f t="shared" si="1"/>
        <v>15489.581412502306</v>
      </c>
      <c r="AI13" s="45">
        <v>3000</v>
      </c>
      <c r="AJ13" s="68">
        <f t="shared" si="2"/>
        <v>0.19367857142857142</v>
      </c>
      <c r="AK13" s="33" t="s">
        <v>74</v>
      </c>
      <c r="AL13" s="48">
        <f t="shared" si="7"/>
        <v>0.33799999999999997</v>
      </c>
      <c r="AM13" s="68">
        <f t="shared" si="3"/>
        <v>1.2066599999999998</v>
      </c>
      <c r="AN13" s="68">
        <f t="shared" si="4"/>
        <v>4.9703385714285711</v>
      </c>
      <c r="AO13" s="69">
        <v>0</v>
      </c>
      <c r="AP13" s="68">
        <f>IF(ISERROR(AY13*AO13),"",AY13*AO13)</f>
        <v>0</v>
      </c>
      <c r="AQ13" s="82">
        <v>0.05</v>
      </c>
      <c r="AR13" s="68">
        <f>IF(ISERROR(AY13*AQ13),"",AY13*AQ13)</f>
        <v>0.36749999999999999</v>
      </c>
      <c r="AS13" s="50">
        <v>0</v>
      </c>
      <c r="AT13" s="69">
        <v>0</v>
      </c>
      <c r="AU13" s="68">
        <f>IF(ISERROR(AY13*AT13),"",AY13*AT13)</f>
        <v>0</v>
      </c>
      <c r="AV13" s="68">
        <f t="shared" si="5"/>
        <v>0.36749999999999999</v>
      </c>
      <c r="AW13" s="68">
        <f t="shared" si="6"/>
        <v>5.3378385714285708</v>
      </c>
      <c r="AX13" s="70">
        <f>IF(ISERROR((AY13-AW13)/AY13),"",(AY13-AW13)/AY13)</f>
        <v>0.27376345966958215</v>
      </c>
      <c r="AY13" s="62">
        <v>7.35</v>
      </c>
      <c r="AZ13" s="54"/>
      <c r="BA13" s="70"/>
      <c r="BB13" s="54"/>
      <c r="BC13" s="71">
        <v>1000</v>
      </c>
      <c r="BD13" s="46">
        <f>BC13*AW13</f>
        <v>5337.8385714285705</v>
      </c>
      <c r="BE13" s="46">
        <f>BC13*AY13</f>
        <v>7350</v>
      </c>
      <c r="BF13" s="68"/>
      <c r="BG13" s="56">
        <v>4.07</v>
      </c>
      <c r="BH13" s="33"/>
      <c r="BI13" s="33"/>
      <c r="BJ13" s="31"/>
    </row>
    <row r="14" spans="1:62" s="30" customFormat="1" ht="69.95" customHeight="1" x14ac:dyDescent="0.25">
      <c r="A14" s="31">
        <v>13</v>
      </c>
      <c r="B14" s="33"/>
      <c r="C14" s="33"/>
      <c r="D14" s="33" t="s">
        <v>104</v>
      </c>
      <c r="E14" s="79" t="s">
        <v>105</v>
      </c>
      <c r="F14" s="32" t="s">
        <v>60</v>
      </c>
      <c r="G14" s="75" t="s">
        <v>115</v>
      </c>
      <c r="H14" s="33" t="s">
        <v>116</v>
      </c>
      <c r="I14" s="32" t="s">
        <v>117</v>
      </c>
      <c r="J14" s="33" t="s">
        <v>64</v>
      </c>
      <c r="K14" s="33" t="s">
        <v>118</v>
      </c>
      <c r="L14" s="33" t="s">
        <v>119</v>
      </c>
      <c r="M14" s="33" t="s">
        <v>67</v>
      </c>
      <c r="N14" s="32" t="s">
        <v>120</v>
      </c>
      <c r="O14" s="33"/>
      <c r="P14" s="33"/>
      <c r="Q14" s="80" t="s">
        <v>121</v>
      </c>
      <c r="R14" s="33"/>
      <c r="S14" s="33" t="s">
        <v>70</v>
      </c>
      <c r="T14" s="38"/>
      <c r="U14" s="83">
        <v>6.36</v>
      </c>
      <c r="V14" s="32" t="s">
        <v>72</v>
      </c>
      <c r="W14" s="32" t="s">
        <v>73</v>
      </c>
      <c r="X14" s="65">
        <v>33</v>
      </c>
      <c r="Y14" s="65">
        <v>29</v>
      </c>
      <c r="Z14" s="65">
        <v>24</v>
      </c>
      <c r="AA14" s="65">
        <v>33</v>
      </c>
      <c r="AB14" s="65">
        <v>29</v>
      </c>
      <c r="AC14" s="65">
        <v>24</v>
      </c>
      <c r="AD14" s="41">
        <v>6.5</v>
      </c>
      <c r="AE14" s="66">
        <v>4</v>
      </c>
      <c r="AF14" s="43">
        <f t="shared" si="0"/>
        <v>2.2967999999999999E-2</v>
      </c>
      <c r="AG14" s="67">
        <v>63</v>
      </c>
      <c r="AH14" s="44">
        <f t="shared" si="1"/>
        <v>10971.7868338558</v>
      </c>
      <c r="AI14" s="45">
        <v>3000</v>
      </c>
      <c r="AJ14" s="68">
        <f t="shared" si="2"/>
        <v>0.27342857142857141</v>
      </c>
      <c r="AK14" s="33" t="s">
        <v>122</v>
      </c>
      <c r="AL14" s="48">
        <f t="shared" si="7"/>
        <v>0.33799999999999997</v>
      </c>
      <c r="AM14" s="68">
        <f t="shared" si="3"/>
        <v>2.14968</v>
      </c>
      <c r="AN14" s="68">
        <f t="shared" si="4"/>
        <v>8.7831085714285706</v>
      </c>
      <c r="AO14" s="69">
        <v>0</v>
      </c>
      <c r="AP14" s="68">
        <f>IF(ISERROR(AY14*AO14),"",AY14*AO14)</f>
        <v>0</v>
      </c>
      <c r="AQ14" s="82">
        <v>0.05</v>
      </c>
      <c r="AR14" s="68">
        <f>IF(ISERROR(AY14*AQ14),"",AY14*AQ14)</f>
        <v>0.60000000000000009</v>
      </c>
      <c r="AS14" s="50">
        <v>0</v>
      </c>
      <c r="AT14" s="69">
        <v>0</v>
      </c>
      <c r="AU14" s="68">
        <f>IF(ISERROR(AY14*AT14),"",AY14*AT14)</f>
        <v>0</v>
      </c>
      <c r="AV14" s="68">
        <f t="shared" si="5"/>
        <v>0.60000000000000009</v>
      </c>
      <c r="AW14" s="68">
        <f t="shared" si="6"/>
        <v>9.3831085714285702</v>
      </c>
      <c r="AX14" s="70">
        <f>IF(ISERROR((AY14-AW14)/AY14),"",(AY14-AW14)/AY14)</f>
        <v>0.2180742857142858</v>
      </c>
      <c r="AY14" s="77">
        <v>12</v>
      </c>
      <c r="AZ14" s="54"/>
      <c r="BA14" s="70"/>
      <c r="BB14" s="54"/>
      <c r="BC14" s="71">
        <v>1000</v>
      </c>
      <c r="BD14" s="46">
        <f>BC14*AW14</f>
        <v>9383.1085714285709</v>
      </c>
      <c r="BE14" s="46">
        <f>BC14*AY14</f>
        <v>12000</v>
      </c>
      <c r="BF14" s="68"/>
      <c r="BG14" s="56">
        <v>5.74</v>
      </c>
      <c r="BH14" s="33"/>
      <c r="BI14" s="33" t="s">
        <v>123</v>
      </c>
      <c r="BJ14" s="63" t="s">
        <v>124</v>
      </c>
    </row>
    <row r="15" spans="1:62" s="30" customFormat="1" ht="69.95" customHeight="1" x14ac:dyDescent="0.25">
      <c r="A15" s="31">
        <v>14</v>
      </c>
      <c r="B15" s="33"/>
      <c r="C15" s="33"/>
      <c r="D15" s="33" t="s">
        <v>78</v>
      </c>
      <c r="E15" s="32" t="s">
        <v>79</v>
      </c>
      <c r="F15" s="32" t="s">
        <v>60</v>
      </c>
      <c r="G15" s="33" t="s">
        <v>125</v>
      </c>
      <c r="H15" s="75" t="s">
        <v>126</v>
      </c>
      <c r="I15" s="32" t="s">
        <v>63</v>
      </c>
      <c r="J15" s="33" t="s">
        <v>64</v>
      </c>
      <c r="K15" s="33" t="s">
        <v>127</v>
      </c>
      <c r="L15" s="33" t="s">
        <v>66</v>
      </c>
      <c r="M15" s="33" t="s">
        <v>67</v>
      </c>
      <c r="N15" s="32" t="s">
        <v>120</v>
      </c>
      <c r="O15" s="33"/>
      <c r="P15" s="33"/>
      <c r="Q15" s="60" t="s">
        <v>128</v>
      </c>
      <c r="R15" s="33"/>
      <c r="S15" s="33" t="s">
        <v>70</v>
      </c>
      <c r="T15" s="38"/>
      <c r="U15" s="83">
        <v>5.18</v>
      </c>
      <c r="V15" s="32" t="s">
        <v>72</v>
      </c>
      <c r="W15" s="32" t="s">
        <v>73</v>
      </c>
      <c r="X15" s="65">
        <v>40</v>
      </c>
      <c r="Y15" s="65">
        <v>29</v>
      </c>
      <c r="Z15" s="65">
        <v>19</v>
      </c>
      <c r="AA15" s="65">
        <v>40</v>
      </c>
      <c r="AB15" s="65">
        <v>29</v>
      </c>
      <c r="AC15" s="65">
        <v>19</v>
      </c>
      <c r="AD15" s="41">
        <v>6.5</v>
      </c>
      <c r="AE15" s="66">
        <v>4</v>
      </c>
      <c r="AF15" s="43">
        <f t="shared" si="0"/>
        <v>2.2040000000000001E-2</v>
      </c>
      <c r="AG15" s="67">
        <v>63</v>
      </c>
      <c r="AH15" s="44">
        <f t="shared" si="1"/>
        <v>11433.756805807623</v>
      </c>
      <c r="AI15" s="45">
        <v>3000</v>
      </c>
      <c r="AJ15" s="68">
        <f t="shared" si="2"/>
        <v>0.26238095238095238</v>
      </c>
      <c r="AK15" s="33" t="s">
        <v>74</v>
      </c>
      <c r="AL15" s="48">
        <f t="shared" si="7"/>
        <v>0.33799999999999997</v>
      </c>
      <c r="AM15" s="68">
        <f t="shared" si="3"/>
        <v>1.7508399999999997</v>
      </c>
      <c r="AN15" s="68">
        <f t="shared" si="4"/>
        <v>7.1932209523809512</v>
      </c>
      <c r="AO15" s="69">
        <v>0</v>
      </c>
      <c r="AP15" s="68">
        <f>IF(ISERROR(AY15*AO15),"",AY15*AO15)</f>
        <v>0</v>
      </c>
      <c r="AQ15" s="69">
        <v>0.06</v>
      </c>
      <c r="AR15" s="68">
        <f>IF(ISERROR(AY15*AQ15),"",AY15*AQ15)</f>
        <v>0.63</v>
      </c>
      <c r="AS15" s="50">
        <v>0</v>
      </c>
      <c r="AT15" s="69">
        <v>0</v>
      </c>
      <c r="AU15" s="68">
        <f>IF(ISERROR(AY15*AT15),"",AY15*AT15)</f>
        <v>0</v>
      </c>
      <c r="AV15" s="68">
        <f t="shared" si="5"/>
        <v>0.63</v>
      </c>
      <c r="AW15" s="68">
        <f t="shared" si="6"/>
        <v>7.8232209523809511</v>
      </c>
      <c r="AX15" s="70">
        <f>IF(ISERROR((AY15-AW15)/AY15),"",(AY15-AW15)/AY15)</f>
        <v>0.25493133786848088</v>
      </c>
      <c r="AY15" s="78">
        <v>10.5</v>
      </c>
      <c r="AZ15" s="54"/>
      <c r="BA15" s="70"/>
      <c r="BB15" s="54"/>
      <c r="BC15" s="71">
        <v>1200</v>
      </c>
      <c r="BD15" s="46">
        <f>BC15*AW15</f>
        <v>9387.8651428571411</v>
      </c>
      <c r="BE15" s="46">
        <f>BC15*AY15</f>
        <v>12600</v>
      </c>
      <c r="BF15" s="68"/>
      <c r="BG15" s="56">
        <v>6.61</v>
      </c>
      <c r="BH15" s="33"/>
      <c r="BI15" s="33"/>
      <c r="BJ15" s="63"/>
    </row>
    <row r="16" spans="1:62" s="30" customFormat="1" ht="69.95" customHeight="1" x14ac:dyDescent="0.25">
      <c r="A16" s="31">
        <v>15</v>
      </c>
      <c r="B16" s="33"/>
      <c r="C16" s="33"/>
      <c r="D16" s="33" t="s">
        <v>78</v>
      </c>
      <c r="E16" s="32" t="s">
        <v>79</v>
      </c>
      <c r="F16" s="32" t="s">
        <v>60</v>
      </c>
      <c r="G16" s="33" t="s">
        <v>61</v>
      </c>
      <c r="H16" s="33" t="s">
        <v>129</v>
      </c>
      <c r="I16" s="32" t="s">
        <v>63</v>
      </c>
      <c r="J16" s="33" t="s">
        <v>64</v>
      </c>
      <c r="K16" s="33" t="s">
        <v>81</v>
      </c>
      <c r="L16" s="33" t="s">
        <v>66</v>
      </c>
      <c r="M16" s="33" t="s">
        <v>67</v>
      </c>
      <c r="N16" s="32" t="s">
        <v>93</v>
      </c>
      <c r="O16" s="33"/>
      <c r="P16" s="33"/>
      <c r="Q16" s="60" t="s">
        <v>130</v>
      </c>
      <c r="R16" s="33"/>
      <c r="S16" s="33" t="s">
        <v>70</v>
      </c>
      <c r="T16" s="38"/>
      <c r="U16" s="84">
        <v>3.57</v>
      </c>
      <c r="V16" s="32" t="s">
        <v>72</v>
      </c>
      <c r="W16" s="32" t="s">
        <v>73</v>
      </c>
      <c r="X16" s="65">
        <v>33</v>
      </c>
      <c r="Y16" s="65">
        <v>29</v>
      </c>
      <c r="Z16" s="65">
        <v>17</v>
      </c>
      <c r="AA16" s="65">
        <v>33</v>
      </c>
      <c r="AB16" s="65">
        <v>29</v>
      </c>
      <c r="AC16" s="65">
        <v>17</v>
      </c>
      <c r="AD16" s="41">
        <v>6.5</v>
      </c>
      <c r="AE16" s="66">
        <v>4</v>
      </c>
      <c r="AF16" s="43">
        <f t="shared" si="0"/>
        <v>1.6268999999999999E-2</v>
      </c>
      <c r="AG16" s="67">
        <v>63</v>
      </c>
      <c r="AH16" s="44">
        <f t="shared" si="1"/>
        <v>15489.581412502306</v>
      </c>
      <c r="AI16" s="45">
        <v>3000</v>
      </c>
      <c r="AJ16" s="68">
        <f t="shared" si="2"/>
        <v>0.19367857142857142</v>
      </c>
      <c r="AK16" s="33" t="s">
        <v>74</v>
      </c>
      <c r="AL16" s="48">
        <f t="shared" si="7"/>
        <v>0.33799999999999997</v>
      </c>
      <c r="AM16" s="68">
        <f t="shared" si="3"/>
        <v>1.2066599999999998</v>
      </c>
      <c r="AN16" s="68">
        <f t="shared" si="4"/>
        <v>4.9703385714285711</v>
      </c>
      <c r="AO16" s="69">
        <v>0</v>
      </c>
      <c r="AP16" s="68">
        <f>IF(ISERROR(AY16*AO16),"",AY16*AO16)</f>
        <v>0</v>
      </c>
      <c r="AQ16" s="69">
        <v>0.06</v>
      </c>
      <c r="AR16" s="68">
        <f>IF(ISERROR(AY16*AQ16),"",AY16*AQ16)</f>
        <v>0.44099999999999995</v>
      </c>
      <c r="AS16" s="50">
        <v>0</v>
      </c>
      <c r="AT16" s="69">
        <v>0</v>
      </c>
      <c r="AU16" s="68">
        <f>IF(ISERROR(AY16*AT16),"",AY16*AT16)</f>
        <v>0</v>
      </c>
      <c r="AV16" s="68">
        <f t="shared" si="5"/>
        <v>0.44099999999999995</v>
      </c>
      <c r="AW16" s="68">
        <f t="shared" si="6"/>
        <v>5.4113385714285709</v>
      </c>
      <c r="AX16" s="70">
        <f>IF(ISERROR((AY16-AW16)/AY16),"",(AY16-AW16)/AY16)</f>
        <v>0.26376345966958215</v>
      </c>
      <c r="AY16" s="62">
        <v>7.35</v>
      </c>
      <c r="AZ16" s="54"/>
      <c r="BA16" s="70"/>
      <c r="BB16" s="54"/>
      <c r="BC16" s="71">
        <v>1200</v>
      </c>
      <c r="BD16" s="46">
        <f>BC16*AW16</f>
        <v>6493.6062857142851</v>
      </c>
      <c r="BE16" s="46">
        <f>BC16*AY16</f>
        <v>8820</v>
      </c>
      <c r="BF16" s="68"/>
      <c r="BG16" s="56">
        <v>4.88</v>
      </c>
      <c r="BH16" s="33"/>
      <c r="BI16" s="33"/>
      <c r="BJ16" s="31"/>
    </row>
    <row r="17" spans="1:62" s="30" customFormat="1" ht="69.95" customHeight="1" x14ac:dyDescent="0.25">
      <c r="A17" s="31">
        <v>16</v>
      </c>
      <c r="B17" s="33"/>
      <c r="C17" s="33"/>
      <c r="D17" s="33" t="s">
        <v>78</v>
      </c>
      <c r="E17" s="32" t="s">
        <v>79</v>
      </c>
      <c r="F17" s="32" t="s">
        <v>60</v>
      </c>
      <c r="G17" s="33" t="s">
        <v>61</v>
      </c>
      <c r="H17" s="33" t="s">
        <v>131</v>
      </c>
      <c r="I17" s="32" t="s">
        <v>63</v>
      </c>
      <c r="J17" s="33" t="s">
        <v>64</v>
      </c>
      <c r="K17" s="33" t="s">
        <v>81</v>
      </c>
      <c r="L17" s="33" t="s">
        <v>66</v>
      </c>
      <c r="M17" s="33" t="s">
        <v>67</v>
      </c>
      <c r="N17" s="32" t="s">
        <v>93</v>
      </c>
      <c r="O17" s="33"/>
      <c r="P17" s="33"/>
      <c r="Q17" s="60" t="s">
        <v>132</v>
      </c>
      <c r="R17" s="33"/>
      <c r="S17" s="33" t="s">
        <v>70</v>
      </c>
      <c r="T17" s="38"/>
      <c r="U17" s="84">
        <v>3.57</v>
      </c>
      <c r="V17" s="32" t="s">
        <v>72</v>
      </c>
      <c r="W17" s="32" t="s">
        <v>73</v>
      </c>
      <c r="X17" s="65">
        <v>33</v>
      </c>
      <c r="Y17" s="65">
        <v>29</v>
      </c>
      <c r="Z17" s="65">
        <v>17</v>
      </c>
      <c r="AA17" s="65">
        <v>33</v>
      </c>
      <c r="AB17" s="65">
        <v>29</v>
      </c>
      <c r="AC17" s="65">
        <v>17</v>
      </c>
      <c r="AD17" s="41">
        <v>6.5</v>
      </c>
      <c r="AE17" s="66">
        <v>4</v>
      </c>
      <c r="AF17" s="43">
        <f t="shared" si="0"/>
        <v>1.6268999999999999E-2</v>
      </c>
      <c r="AG17" s="67">
        <v>63</v>
      </c>
      <c r="AH17" s="44">
        <f t="shared" si="1"/>
        <v>15489.581412502306</v>
      </c>
      <c r="AI17" s="45">
        <v>3000</v>
      </c>
      <c r="AJ17" s="68">
        <f t="shared" si="2"/>
        <v>0.19367857142857142</v>
      </c>
      <c r="AK17" s="33" t="s">
        <v>74</v>
      </c>
      <c r="AL17" s="48">
        <f t="shared" si="7"/>
        <v>0.33799999999999997</v>
      </c>
      <c r="AM17" s="68">
        <f t="shared" si="3"/>
        <v>1.2066599999999998</v>
      </c>
      <c r="AN17" s="68">
        <f t="shared" si="4"/>
        <v>4.9703385714285711</v>
      </c>
      <c r="AO17" s="69">
        <v>0</v>
      </c>
      <c r="AP17" s="68">
        <f>IF(ISERROR(AY17*AO17),"",AY17*AO17)</f>
        <v>0</v>
      </c>
      <c r="AQ17" s="69">
        <v>0.06</v>
      </c>
      <c r="AR17" s="68">
        <f>IF(ISERROR(AY17*AQ17),"",AY17*AQ17)</f>
        <v>0.44099999999999995</v>
      </c>
      <c r="AS17" s="50">
        <v>0</v>
      </c>
      <c r="AT17" s="69">
        <v>0</v>
      </c>
      <c r="AU17" s="68">
        <f>IF(ISERROR(AY17*AT17),"",AY17*AT17)</f>
        <v>0</v>
      </c>
      <c r="AV17" s="68">
        <f t="shared" si="5"/>
        <v>0.44099999999999995</v>
      </c>
      <c r="AW17" s="68">
        <f t="shared" si="6"/>
        <v>5.4113385714285709</v>
      </c>
      <c r="AX17" s="70">
        <f>IF(ISERROR((AY17-AW17)/AY17),"",(AY17-AW17)/AY17)</f>
        <v>0.26376345966958215</v>
      </c>
      <c r="AY17" s="62">
        <v>7.35</v>
      </c>
      <c r="AZ17" s="54"/>
      <c r="BA17" s="70"/>
      <c r="BB17" s="54"/>
      <c r="BC17" s="71">
        <v>1200</v>
      </c>
      <c r="BD17" s="46">
        <f>BC17*AW17</f>
        <v>6493.6062857142851</v>
      </c>
      <c r="BE17" s="46">
        <f>BC17*AY17</f>
        <v>8820</v>
      </c>
      <c r="BF17" s="68"/>
      <c r="BG17" s="56">
        <v>4.88</v>
      </c>
      <c r="BH17" s="33"/>
      <c r="BI17" s="33"/>
      <c r="BJ17" s="31"/>
    </row>
    <row r="18" spans="1:62" s="30" customFormat="1" ht="69.95" customHeight="1" x14ac:dyDescent="0.25">
      <c r="A18" s="31">
        <v>17</v>
      </c>
      <c r="B18" s="33"/>
      <c r="C18" s="33"/>
      <c r="D18" s="33" t="s">
        <v>78</v>
      </c>
      <c r="E18" s="32" t="s">
        <v>79</v>
      </c>
      <c r="F18" s="32" t="s">
        <v>60</v>
      </c>
      <c r="G18" s="33" t="s">
        <v>61</v>
      </c>
      <c r="H18" s="33" t="s">
        <v>133</v>
      </c>
      <c r="I18" s="32" t="s">
        <v>63</v>
      </c>
      <c r="J18" s="33" t="s">
        <v>64</v>
      </c>
      <c r="K18" s="33" t="s">
        <v>81</v>
      </c>
      <c r="L18" s="33" t="s">
        <v>66</v>
      </c>
      <c r="M18" s="33" t="s">
        <v>67</v>
      </c>
      <c r="N18" s="32" t="s">
        <v>93</v>
      </c>
      <c r="O18" s="33"/>
      <c r="P18" s="33"/>
      <c r="Q18" s="60" t="s">
        <v>134</v>
      </c>
      <c r="R18" s="33"/>
      <c r="S18" s="33" t="s">
        <v>70</v>
      </c>
      <c r="T18" s="38"/>
      <c r="U18" s="84">
        <v>3.57</v>
      </c>
      <c r="V18" s="32" t="s">
        <v>72</v>
      </c>
      <c r="W18" s="32" t="s">
        <v>73</v>
      </c>
      <c r="X18" s="65">
        <v>33</v>
      </c>
      <c r="Y18" s="65">
        <v>29</v>
      </c>
      <c r="Z18" s="65">
        <v>17</v>
      </c>
      <c r="AA18" s="65">
        <v>33</v>
      </c>
      <c r="AB18" s="65">
        <v>29</v>
      </c>
      <c r="AC18" s="65">
        <v>17</v>
      </c>
      <c r="AD18" s="41">
        <v>6.5</v>
      </c>
      <c r="AE18" s="66">
        <v>4</v>
      </c>
      <c r="AF18" s="43">
        <f t="shared" si="0"/>
        <v>1.6268999999999999E-2</v>
      </c>
      <c r="AG18" s="67">
        <v>63</v>
      </c>
      <c r="AH18" s="44">
        <f t="shared" si="1"/>
        <v>15489.581412502306</v>
      </c>
      <c r="AI18" s="45">
        <v>3000</v>
      </c>
      <c r="AJ18" s="68">
        <f t="shared" si="2"/>
        <v>0.19367857142857142</v>
      </c>
      <c r="AK18" s="33" t="s">
        <v>74</v>
      </c>
      <c r="AL18" s="48">
        <f t="shared" si="7"/>
        <v>0.33799999999999997</v>
      </c>
      <c r="AM18" s="68">
        <f t="shared" si="3"/>
        <v>1.2066599999999998</v>
      </c>
      <c r="AN18" s="68">
        <f t="shared" si="4"/>
        <v>4.9703385714285711</v>
      </c>
      <c r="AO18" s="69">
        <v>0</v>
      </c>
      <c r="AP18" s="68">
        <f>IF(ISERROR(AY18*AO18),"",AY18*AO18)</f>
        <v>0</v>
      </c>
      <c r="AQ18" s="69">
        <v>0.06</v>
      </c>
      <c r="AR18" s="68">
        <f>IF(ISERROR(AY18*AQ18),"",AY18*AQ18)</f>
        <v>0.44099999999999995</v>
      </c>
      <c r="AS18" s="50">
        <v>0</v>
      </c>
      <c r="AT18" s="69">
        <v>0</v>
      </c>
      <c r="AU18" s="68">
        <f>IF(ISERROR(AY18*AT18),"",AY18*AT18)</f>
        <v>0</v>
      </c>
      <c r="AV18" s="68">
        <f t="shared" si="5"/>
        <v>0.44099999999999995</v>
      </c>
      <c r="AW18" s="68">
        <f t="shared" si="6"/>
        <v>5.4113385714285709</v>
      </c>
      <c r="AX18" s="70">
        <f>IF(ISERROR((AY18-AW18)/AY18),"",(AY18-AW18)/AY18)</f>
        <v>0.26376345966958215</v>
      </c>
      <c r="AY18" s="62">
        <v>7.35</v>
      </c>
      <c r="AZ18" s="54"/>
      <c r="BA18" s="70"/>
      <c r="BB18" s="54"/>
      <c r="BC18" s="71">
        <v>1200</v>
      </c>
      <c r="BD18" s="46">
        <f>BC18*AW18</f>
        <v>6493.6062857142851</v>
      </c>
      <c r="BE18" s="46">
        <f>BC18*AY18</f>
        <v>8820</v>
      </c>
      <c r="BF18" s="68"/>
      <c r="BG18" s="56">
        <v>4.88</v>
      </c>
      <c r="BH18" s="33"/>
      <c r="BI18" s="33"/>
      <c r="BJ18" s="31"/>
    </row>
    <row r="19" spans="1:62" s="30" customFormat="1" ht="69.95" customHeight="1" x14ac:dyDescent="0.25">
      <c r="A19" s="63">
        <v>18</v>
      </c>
      <c r="B19" s="33"/>
      <c r="C19" s="33"/>
      <c r="D19" s="33" t="s">
        <v>89</v>
      </c>
      <c r="E19" s="32" t="s">
        <v>90</v>
      </c>
      <c r="F19" s="32" t="s">
        <v>60</v>
      </c>
      <c r="G19" s="33" t="s">
        <v>61</v>
      </c>
      <c r="H19" s="33" t="s">
        <v>135</v>
      </c>
      <c r="I19" s="32" t="s">
        <v>63</v>
      </c>
      <c r="J19" s="33" t="s">
        <v>64</v>
      </c>
      <c r="K19" s="33" t="s">
        <v>81</v>
      </c>
      <c r="L19" s="33" t="s">
        <v>66</v>
      </c>
      <c r="M19" s="33" t="s">
        <v>67</v>
      </c>
      <c r="N19" s="32" t="s">
        <v>93</v>
      </c>
      <c r="O19" s="33"/>
      <c r="P19" s="33"/>
      <c r="Q19" s="64" t="s">
        <v>136</v>
      </c>
      <c r="R19" s="33"/>
      <c r="S19" s="33" t="s">
        <v>70</v>
      </c>
      <c r="T19" s="38"/>
      <c r="U19" s="84">
        <v>3.57</v>
      </c>
      <c r="V19" s="32" t="s">
        <v>72</v>
      </c>
      <c r="W19" s="32" t="s">
        <v>73</v>
      </c>
      <c r="X19" s="65">
        <v>33</v>
      </c>
      <c r="Y19" s="65">
        <v>29</v>
      </c>
      <c r="Z19" s="65">
        <v>17</v>
      </c>
      <c r="AA19" s="65">
        <v>33</v>
      </c>
      <c r="AB19" s="65">
        <v>29</v>
      </c>
      <c r="AC19" s="65">
        <v>17</v>
      </c>
      <c r="AD19" s="41">
        <v>6.5</v>
      </c>
      <c r="AE19" s="66">
        <v>4</v>
      </c>
      <c r="AF19" s="43">
        <f t="shared" si="0"/>
        <v>1.6268999999999999E-2</v>
      </c>
      <c r="AG19" s="67">
        <v>63</v>
      </c>
      <c r="AH19" s="44">
        <f t="shared" si="1"/>
        <v>15489.581412502306</v>
      </c>
      <c r="AI19" s="45">
        <v>3000</v>
      </c>
      <c r="AJ19" s="68">
        <f t="shared" si="2"/>
        <v>0.19367857142857142</v>
      </c>
      <c r="AK19" s="33" t="s">
        <v>74</v>
      </c>
      <c r="AL19" s="48">
        <f t="shared" si="7"/>
        <v>0.33799999999999997</v>
      </c>
      <c r="AM19" s="68">
        <f t="shared" si="3"/>
        <v>1.2066599999999998</v>
      </c>
      <c r="AN19" s="68">
        <f t="shared" si="4"/>
        <v>4.9703385714285711</v>
      </c>
      <c r="AO19" s="69">
        <v>0</v>
      </c>
      <c r="AP19" s="68">
        <f>IF(ISERROR(AY19*AO19),"",AY19*AO19)</f>
        <v>0</v>
      </c>
      <c r="AQ19" s="69">
        <v>7.0000000000000007E-2</v>
      </c>
      <c r="AR19" s="68">
        <f>IF(ISERROR(AY19*AQ19),"",AY19*AQ19)</f>
        <v>0.51450000000000007</v>
      </c>
      <c r="AS19" s="50">
        <v>0</v>
      </c>
      <c r="AT19" s="69">
        <v>0</v>
      </c>
      <c r="AU19" s="68">
        <f>IF(ISERROR(AY19*AT19),"",AY19*AT19)</f>
        <v>0</v>
      </c>
      <c r="AV19" s="68">
        <f t="shared" si="5"/>
        <v>0.51450000000000007</v>
      </c>
      <c r="AW19" s="68">
        <f t="shared" si="6"/>
        <v>5.484838571428571</v>
      </c>
      <c r="AX19" s="70">
        <f>IF(ISERROR((AY19-AW19)/AY19),"",(AY19-AW19)/AY19)</f>
        <v>0.25376345966958214</v>
      </c>
      <c r="AY19" s="62">
        <v>7.35</v>
      </c>
      <c r="AZ19" s="54"/>
      <c r="BA19" s="70"/>
      <c r="BB19" s="54"/>
      <c r="BC19" s="71">
        <v>1000</v>
      </c>
      <c r="BD19" s="46">
        <f>BC19*AW19</f>
        <v>5484.8385714285714</v>
      </c>
      <c r="BE19" s="46">
        <f>BC19*AY19</f>
        <v>7350</v>
      </c>
      <c r="BF19" s="68"/>
      <c r="BG19" s="56">
        <v>4.07</v>
      </c>
      <c r="BH19" s="33"/>
      <c r="BI19" s="33"/>
      <c r="BJ19" s="31"/>
    </row>
    <row r="20" spans="1:62" s="30" customFormat="1" ht="69.95" customHeight="1" thickBot="1" x14ac:dyDescent="0.3">
      <c r="A20" s="31">
        <v>19</v>
      </c>
      <c r="B20" s="33"/>
      <c r="C20" s="33"/>
      <c r="D20" s="33" t="s">
        <v>89</v>
      </c>
      <c r="E20" s="32" t="s">
        <v>90</v>
      </c>
      <c r="F20" s="32" t="s">
        <v>60</v>
      </c>
      <c r="G20" s="33" t="s">
        <v>61</v>
      </c>
      <c r="H20" s="33" t="s">
        <v>137</v>
      </c>
      <c r="I20" s="32" t="s">
        <v>63</v>
      </c>
      <c r="J20" s="33" t="s">
        <v>64</v>
      </c>
      <c r="K20" s="33" t="s">
        <v>81</v>
      </c>
      <c r="L20" s="33" t="s">
        <v>66</v>
      </c>
      <c r="M20" s="33" t="s">
        <v>67</v>
      </c>
      <c r="N20" s="32" t="s">
        <v>138</v>
      </c>
      <c r="O20" s="33"/>
      <c r="P20" s="33"/>
      <c r="Q20" s="64" t="s">
        <v>139</v>
      </c>
      <c r="R20" s="33"/>
      <c r="S20" s="33" t="s">
        <v>70</v>
      </c>
      <c r="T20" s="38"/>
      <c r="U20" s="84">
        <v>3.57</v>
      </c>
      <c r="V20" s="32" t="s">
        <v>72</v>
      </c>
      <c r="W20" s="32" t="s">
        <v>73</v>
      </c>
      <c r="X20" s="65">
        <v>33</v>
      </c>
      <c r="Y20" s="65">
        <v>29</v>
      </c>
      <c r="Z20" s="65">
        <v>17</v>
      </c>
      <c r="AA20" s="65">
        <v>33</v>
      </c>
      <c r="AB20" s="65">
        <v>29</v>
      </c>
      <c r="AC20" s="65">
        <v>17</v>
      </c>
      <c r="AD20" s="41">
        <v>6.5</v>
      </c>
      <c r="AE20" s="66">
        <v>4</v>
      </c>
      <c r="AF20" s="43">
        <f t="shared" si="0"/>
        <v>1.6268999999999999E-2</v>
      </c>
      <c r="AG20" s="67">
        <v>63</v>
      </c>
      <c r="AH20" s="44">
        <f t="shared" si="1"/>
        <v>15489.581412502306</v>
      </c>
      <c r="AI20" s="45">
        <v>3000</v>
      </c>
      <c r="AJ20" s="68">
        <f t="shared" si="2"/>
        <v>0.19367857142857142</v>
      </c>
      <c r="AK20" s="33" t="s">
        <v>74</v>
      </c>
      <c r="AL20" s="48">
        <f t="shared" si="7"/>
        <v>0.33799999999999997</v>
      </c>
      <c r="AM20" s="68">
        <f t="shared" si="3"/>
        <v>1.2066599999999998</v>
      </c>
      <c r="AN20" s="68">
        <f t="shared" si="4"/>
        <v>4.9703385714285711</v>
      </c>
      <c r="AO20" s="69">
        <v>0</v>
      </c>
      <c r="AP20" s="68">
        <f>IF(ISERROR(AY20*AO20),"",AY20*AO20)</f>
        <v>0</v>
      </c>
      <c r="AQ20" s="69">
        <v>7.0000000000000007E-2</v>
      </c>
      <c r="AR20" s="68">
        <f>IF(ISERROR(AY20*AQ20),"",AY20*AQ20)</f>
        <v>0.51450000000000007</v>
      </c>
      <c r="AS20" s="50">
        <v>0</v>
      </c>
      <c r="AT20" s="69">
        <v>0</v>
      </c>
      <c r="AU20" s="68">
        <f>IF(ISERROR(AY20*AT20),"",AY20*AT20)</f>
        <v>0</v>
      </c>
      <c r="AV20" s="68">
        <f t="shared" si="5"/>
        <v>0.51450000000000007</v>
      </c>
      <c r="AW20" s="68">
        <f t="shared" si="6"/>
        <v>5.484838571428571</v>
      </c>
      <c r="AX20" s="70">
        <f>IF(ISERROR((AY20-AW20)/AY20),"",(AY20-AW20)/AY20)</f>
        <v>0.25376345966958214</v>
      </c>
      <c r="AY20" s="62">
        <v>7.35</v>
      </c>
      <c r="AZ20" s="54"/>
      <c r="BA20" s="70"/>
      <c r="BB20" s="54"/>
      <c r="BC20" s="85">
        <v>1000</v>
      </c>
      <c r="BD20" s="46">
        <f>BC20*AW20</f>
        <v>5484.8385714285714</v>
      </c>
      <c r="BE20" s="46">
        <f>BC20*AY20</f>
        <v>7350</v>
      </c>
      <c r="BF20" s="68"/>
      <c r="BG20" s="56">
        <v>4.07</v>
      </c>
      <c r="BH20" s="33"/>
      <c r="BI20" s="33"/>
      <c r="BJ20" s="31"/>
    </row>
    <row r="21" spans="1:62" s="30" customFormat="1" ht="95.1" customHeight="1" x14ac:dyDescent="0.25">
      <c r="A21" s="31">
        <v>21</v>
      </c>
      <c r="B21" s="33"/>
      <c r="C21" s="33"/>
      <c r="D21" s="86" t="s">
        <v>78</v>
      </c>
      <c r="E21" s="32" t="s">
        <v>79</v>
      </c>
      <c r="F21" s="87" t="s">
        <v>60</v>
      </c>
      <c r="G21" s="86" t="s">
        <v>61</v>
      </c>
      <c r="H21" s="88" t="s">
        <v>140</v>
      </c>
      <c r="I21" s="32" t="s">
        <v>141</v>
      </c>
      <c r="J21" s="33" t="s">
        <v>64</v>
      </c>
      <c r="K21" s="33" t="s">
        <v>81</v>
      </c>
      <c r="L21" s="33" t="s">
        <v>66</v>
      </c>
      <c r="M21" s="33" t="s">
        <v>67</v>
      </c>
      <c r="N21" s="32" t="s">
        <v>68</v>
      </c>
      <c r="O21" s="33"/>
      <c r="P21" s="33"/>
      <c r="Q21" s="60" t="s">
        <v>142</v>
      </c>
      <c r="R21" s="33"/>
      <c r="S21" s="33" t="s">
        <v>70</v>
      </c>
      <c r="T21" s="38"/>
      <c r="U21" s="84">
        <v>3.57</v>
      </c>
      <c r="V21" s="32" t="s">
        <v>72</v>
      </c>
      <c r="W21" s="32" t="s">
        <v>73</v>
      </c>
      <c r="X21" s="65">
        <v>33</v>
      </c>
      <c r="Y21" s="65">
        <v>29</v>
      </c>
      <c r="Z21" s="65">
        <v>17</v>
      </c>
      <c r="AA21" s="65">
        <v>33</v>
      </c>
      <c r="AB21" s="65">
        <v>29</v>
      </c>
      <c r="AC21" s="65">
        <v>17</v>
      </c>
      <c r="AD21" s="41">
        <v>6.5</v>
      </c>
      <c r="AE21" s="66">
        <v>4</v>
      </c>
      <c r="AF21" s="43">
        <f t="shared" ref="AF21:AF25" si="9">IF(AA21="","",AA21*AB21*AC21/1000000)</f>
        <v>1.6268999999999999E-2</v>
      </c>
      <c r="AG21" s="67">
        <v>63</v>
      </c>
      <c r="AH21" s="44">
        <f t="shared" ref="AH21:AH25" si="10">IF(AE21="","",AG21/AF21*AE21)</f>
        <v>15489.581412502306</v>
      </c>
      <c r="AI21" s="45">
        <v>3000</v>
      </c>
      <c r="AJ21" s="68">
        <f t="shared" ref="AJ21:AJ25" si="11">IF(ISERROR(AI21/AH21),"",AI21/AH21)</f>
        <v>0.19367857142857142</v>
      </c>
      <c r="AK21" s="33" t="s">
        <v>74</v>
      </c>
      <c r="AL21" s="48">
        <f t="shared" ref="AL21:AL25" si="12">18.8%+15%</f>
        <v>0.33799999999999997</v>
      </c>
      <c r="AM21" s="68">
        <f>IF(ISERROR(U21*AL21),"",U21*AL21)</f>
        <v>1.2066599999999998</v>
      </c>
      <c r="AN21" s="68">
        <f>IF(ISERROR(U21+AJ21+AM21),"",U21+AJ21+AM21)</f>
        <v>4.9703385714285711</v>
      </c>
      <c r="AO21" s="69">
        <v>0</v>
      </c>
      <c r="AP21" s="68">
        <f>IF(ISERROR(AY21*AO21),"",AY21*AO21)</f>
        <v>0</v>
      </c>
      <c r="AQ21" s="69">
        <v>0.06</v>
      </c>
      <c r="AR21" s="68">
        <f>IF(ISERROR(AY21*AQ21),"",AY21*AQ21)</f>
        <v>0.44099999999999995</v>
      </c>
      <c r="AS21" s="50">
        <v>0</v>
      </c>
      <c r="AT21" s="69">
        <v>0</v>
      </c>
      <c r="AU21" s="68">
        <f>IF(ISERROR(AY21*AT21),"",AY21*AT21)</f>
        <v>0</v>
      </c>
      <c r="AV21" s="68">
        <f t="shared" ref="AV21:AV25" si="13">IF(ISERROR(AP21+AR21+AU21),"",AP21+AR21+AU21)</f>
        <v>0.44099999999999995</v>
      </c>
      <c r="AW21" s="68">
        <f t="shared" ref="AW21:AW25" si="14">IF(ISERROR(AN21+AV21),"",AN21+AV21)</f>
        <v>5.4113385714285709</v>
      </c>
      <c r="AX21" s="70">
        <f>IF(ISERROR((AY21-AW21)/AY21),"",(AY21-AW21)/AY21)</f>
        <v>0.26376345966958215</v>
      </c>
      <c r="AY21" s="62">
        <v>7.35</v>
      </c>
      <c r="AZ21" s="54"/>
      <c r="BA21" s="70"/>
      <c r="BB21" s="54"/>
      <c r="BC21" s="71">
        <v>1200</v>
      </c>
      <c r="BD21" s="46">
        <f>BC21*AW21</f>
        <v>6493.6062857142851</v>
      </c>
      <c r="BE21" s="46">
        <f>BC21*AY21</f>
        <v>8820</v>
      </c>
      <c r="BF21" s="68"/>
      <c r="BG21" s="56">
        <v>4.88</v>
      </c>
      <c r="BH21" s="33"/>
      <c r="BI21" s="33"/>
      <c r="BJ21" s="31"/>
    </row>
    <row r="22" spans="1:62" s="30" customFormat="1" ht="95.1" customHeight="1" x14ac:dyDescent="0.25">
      <c r="A22" s="31">
        <v>22</v>
      </c>
      <c r="B22" s="33"/>
      <c r="C22" s="33"/>
      <c r="D22" s="86" t="s">
        <v>78</v>
      </c>
      <c r="E22" s="32" t="s">
        <v>79</v>
      </c>
      <c r="F22" s="87" t="s">
        <v>60</v>
      </c>
      <c r="G22" s="86" t="s">
        <v>61</v>
      </c>
      <c r="H22" s="88" t="s">
        <v>143</v>
      </c>
      <c r="I22" s="32" t="s">
        <v>144</v>
      </c>
      <c r="J22" s="33" t="s">
        <v>64</v>
      </c>
      <c r="K22" s="33" t="s">
        <v>81</v>
      </c>
      <c r="L22" s="33" t="s">
        <v>66</v>
      </c>
      <c r="M22" s="33" t="s">
        <v>67</v>
      </c>
      <c r="N22" s="32" t="s">
        <v>93</v>
      </c>
      <c r="O22" s="33"/>
      <c r="P22" s="33"/>
      <c r="Q22" s="60" t="s">
        <v>145</v>
      </c>
      <c r="R22" s="33"/>
      <c r="S22" s="33" t="s">
        <v>70</v>
      </c>
      <c r="T22" s="38"/>
      <c r="U22" s="84">
        <v>3.57</v>
      </c>
      <c r="V22" s="32" t="s">
        <v>72</v>
      </c>
      <c r="W22" s="32" t="s">
        <v>73</v>
      </c>
      <c r="X22" s="65">
        <v>33</v>
      </c>
      <c r="Y22" s="65">
        <v>29</v>
      </c>
      <c r="Z22" s="65">
        <v>17</v>
      </c>
      <c r="AA22" s="65">
        <v>33</v>
      </c>
      <c r="AB22" s="65">
        <v>29</v>
      </c>
      <c r="AC22" s="65">
        <v>17</v>
      </c>
      <c r="AD22" s="41">
        <v>6.5</v>
      </c>
      <c r="AE22" s="66">
        <v>4</v>
      </c>
      <c r="AF22" s="43">
        <f t="shared" si="9"/>
        <v>1.6268999999999999E-2</v>
      </c>
      <c r="AG22" s="67">
        <v>63</v>
      </c>
      <c r="AH22" s="44">
        <f t="shared" si="10"/>
        <v>15489.581412502306</v>
      </c>
      <c r="AI22" s="45">
        <v>3000</v>
      </c>
      <c r="AJ22" s="68">
        <f t="shared" si="11"/>
        <v>0.19367857142857142</v>
      </c>
      <c r="AK22" s="33" t="s">
        <v>74</v>
      </c>
      <c r="AL22" s="48">
        <f t="shared" si="12"/>
        <v>0.33799999999999997</v>
      </c>
      <c r="AM22" s="68">
        <f>IF(ISERROR(U22*AL22),"",U22*AL22)</f>
        <v>1.2066599999999998</v>
      </c>
      <c r="AN22" s="68">
        <f>IF(ISERROR(U22+AJ22+AM22),"",U22+AJ22+AM22)</f>
        <v>4.9703385714285711</v>
      </c>
      <c r="AO22" s="69">
        <v>0</v>
      </c>
      <c r="AP22" s="68">
        <f>IF(ISERROR(AY22*AO22),"",AY22*AO22)</f>
        <v>0</v>
      </c>
      <c r="AQ22" s="69">
        <v>0.06</v>
      </c>
      <c r="AR22" s="68">
        <f>IF(ISERROR(AY22*AQ22),"",AY22*AQ22)</f>
        <v>0.44099999999999995</v>
      </c>
      <c r="AS22" s="50">
        <v>0</v>
      </c>
      <c r="AT22" s="69">
        <v>0</v>
      </c>
      <c r="AU22" s="68">
        <f>IF(ISERROR(AY22*AT22),"",AY22*AT22)</f>
        <v>0</v>
      </c>
      <c r="AV22" s="68">
        <f t="shared" si="13"/>
        <v>0.44099999999999995</v>
      </c>
      <c r="AW22" s="68">
        <f t="shared" si="14"/>
        <v>5.4113385714285709</v>
      </c>
      <c r="AX22" s="70">
        <f>IF(ISERROR((AY22-AW22)/AY22),"",(AY22-AW22)/AY22)</f>
        <v>0.26376345966958215</v>
      </c>
      <c r="AY22" s="62">
        <v>7.35</v>
      </c>
      <c r="AZ22" s="54"/>
      <c r="BA22" s="70"/>
      <c r="BB22" s="54"/>
      <c r="BC22" s="71">
        <v>1200</v>
      </c>
      <c r="BD22" s="46">
        <f>BC22*AW22</f>
        <v>6493.6062857142851</v>
      </c>
      <c r="BE22" s="46">
        <f>BC22*AY22</f>
        <v>8820</v>
      </c>
      <c r="BF22" s="68"/>
      <c r="BG22" s="56">
        <v>4.88</v>
      </c>
      <c r="BH22" s="33"/>
      <c r="BI22" s="33"/>
      <c r="BJ22" s="31"/>
    </row>
    <row r="23" spans="1:62" s="30" customFormat="1" ht="95.1" customHeight="1" x14ac:dyDescent="0.25">
      <c r="A23" s="31">
        <v>23</v>
      </c>
      <c r="B23" s="33"/>
      <c r="C23" s="33"/>
      <c r="D23" s="86" t="s">
        <v>78</v>
      </c>
      <c r="E23" s="32" t="s">
        <v>79</v>
      </c>
      <c r="F23" s="87" t="s">
        <v>60</v>
      </c>
      <c r="G23" s="86" t="s">
        <v>61</v>
      </c>
      <c r="H23" s="88" t="s">
        <v>146</v>
      </c>
      <c r="I23" s="32" t="s">
        <v>63</v>
      </c>
      <c r="J23" s="33" t="s">
        <v>64</v>
      </c>
      <c r="K23" s="33" t="s">
        <v>81</v>
      </c>
      <c r="L23" s="33" t="s">
        <v>66</v>
      </c>
      <c r="M23" s="33" t="s">
        <v>67</v>
      </c>
      <c r="N23" s="32" t="s">
        <v>93</v>
      </c>
      <c r="O23" s="33"/>
      <c r="P23" s="33"/>
      <c r="Q23" s="60" t="s">
        <v>147</v>
      </c>
      <c r="R23" s="33"/>
      <c r="S23" s="33" t="s">
        <v>70</v>
      </c>
      <c r="T23" s="38"/>
      <c r="U23" s="84">
        <v>3.57</v>
      </c>
      <c r="V23" s="32" t="s">
        <v>72</v>
      </c>
      <c r="W23" s="32" t="s">
        <v>73</v>
      </c>
      <c r="X23" s="65">
        <v>33</v>
      </c>
      <c r="Y23" s="65">
        <v>29</v>
      </c>
      <c r="Z23" s="65">
        <v>17</v>
      </c>
      <c r="AA23" s="65">
        <v>33</v>
      </c>
      <c r="AB23" s="65">
        <v>29</v>
      </c>
      <c r="AC23" s="65">
        <v>17</v>
      </c>
      <c r="AD23" s="41">
        <v>6.5</v>
      </c>
      <c r="AE23" s="66">
        <v>4</v>
      </c>
      <c r="AF23" s="43">
        <f t="shared" si="9"/>
        <v>1.6268999999999999E-2</v>
      </c>
      <c r="AG23" s="67">
        <v>63</v>
      </c>
      <c r="AH23" s="44">
        <f t="shared" si="10"/>
        <v>15489.581412502306</v>
      </c>
      <c r="AI23" s="45">
        <v>3000</v>
      </c>
      <c r="AJ23" s="68">
        <f t="shared" si="11"/>
        <v>0.19367857142857142</v>
      </c>
      <c r="AK23" s="33" t="s">
        <v>74</v>
      </c>
      <c r="AL23" s="48">
        <f t="shared" si="12"/>
        <v>0.33799999999999997</v>
      </c>
      <c r="AM23" s="68">
        <f>IF(ISERROR(U23*AL23),"",U23*AL23)</f>
        <v>1.2066599999999998</v>
      </c>
      <c r="AN23" s="68">
        <f>IF(ISERROR(U23+AJ23+AM23),"",U23+AJ23+AM23)</f>
        <v>4.9703385714285711</v>
      </c>
      <c r="AO23" s="69">
        <v>0</v>
      </c>
      <c r="AP23" s="68">
        <f>IF(ISERROR(AY23*AO23),"",AY23*AO23)</f>
        <v>0</v>
      </c>
      <c r="AQ23" s="69">
        <v>0.06</v>
      </c>
      <c r="AR23" s="68">
        <f>IF(ISERROR(AY23*AQ23),"",AY23*AQ23)</f>
        <v>0.44099999999999995</v>
      </c>
      <c r="AS23" s="50">
        <v>0</v>
      </c>
      <c r="AT23" s="69">
        <v>0</v>
      </c>
      <c r="AU23" s="68">
        <f>IF(ISERROR(AY23*AT23),"",AY23*AT23)</f>
        <v>0</v>
      </c>
      <c r="AV23" s="68">
        <f t="shared" si="13"/>
        <v>0.44099999999999995</v>
      </c>
      <c r="AW23" s="68">
        <f t="shared" si="14"/>
        <v>5.4113385714285709</v>
      </c>
      <c r="AX23" s="70">
        <f>IF(ISERROR((AY23-AW23)/AY23),"",(AY23-AW23)/AY23)</f>
        <v>0.26376345966958215</v>
      </c>
      <c r="AY23" s="62">
        <v>7.35</v>
      </c>
      <c r="AZ23" s="54"/>
      <c r="BA23" s="70"/>
      <c r="BB23" s="54"/>
      <c r="BC23" s="71">
        <v>1200</v>
      </c>
      <c r="BD23" s="46">
        <f>BC23*AW23</f>
        <v>6493.6062857142851</v>
      </c>
      <c r="BE23" s="46">
        <f>BC23*AY23</f>
        <v>8820</v>
      </c>
      <c r="BF23" s="68"/>
      <c r="BG23" s="56">
        <v>4.88</v>
      </c>
      <c r="BH23" s="33"/>
      <c r="BI23" s="33"/>
      <c r="BJ23" s="31"/>
    </row>
    <row r="24" spans="1:62" s="30" customFormat="1" ht="96" customHeight="1" x14ac:dyDescent="0.25">
      <c r="A24" s="63">
        <v>24</v>
      </c>
      <c r="B24" s="33"/>
      <c r="C24" s="33"/>
      <c r="D24" s="33" t="s">
        <v>104</v>
      </c>
      <c r="E24" s="79" t="s">
        <v>105</v>
      </c>
      <c r="F24" s="32" t="s">
        <v>60</v>
      </c>
      <c r="G24" s="33" t="s">
        <v>61</v>
      </c>
      <c r="H24" s="88" t="s">
        <v>148</v>
      </c>
      <c r="I24" s="32" t="s">
        <v>144</v>
      </c>
      <c r="J24" s="33" t="s">
        <v>64</v>
      </c>
      <c r="K24" s="33" t="s">
        <v>81</v>
      </c>
      <c r="L24" s="33" t="s">
        <v>66</v>
      </c>
      <c r="M24" s="33" t="s">
        <v>67</v>
      </c>
      <c r="N24" s="32" t="s">
        <v>93</v>
      </c>
      <c r="O24" s="33"/>
      <c r="P24" s="33"/>
      <c r="Q24" s="80" t="s">
        <v>149</v>
      </c>
      <c r="R24" s="33"/>
      <c r="S24" s="33" t="s">
        <v>70</v>
      </c>
      <c r="T24" s="38" t="s">
        <v>111</v>
      </c>
      <c r="U24" s="81">
        <v>3.57</v>
      </c>
      <c r="V24" s="32" t="s">
        <v>72</v>
      </c>
      <c r="W24" s="32" t="s">
        <v>73</v>
      </c>
      <c r="X24" s="65">
        <v>33</v>
      </c>
      <c r="Y24" s="65">
        <v>29</v>
      </c>
      <c r="Z24" s="65">
        <v>17</v>
      </c>
      <c r="AA24" s="65">
        <v>33</v>
      </c>
      <c r="AB24" s="65">
        <v>29</v>
      </c>
      <c r="AC24" s="65">
        <v>17</v>
      </c>
      <c r="AD24" s="41">
        <v>6.5</v>
      </c>
      <c r="AE24" s="66">
        <v>4</v>
      </c>
      <c r="AF24" s="43">
        <f t="shared" si="9"/>
        <v>1.6268999999999999E-2</v>
      </c>
      <c r="AG24" s="67">
        <v>63</v>
      </c>
      <c r="AH24" s="44">
        <f t="shared" si="10"/>
        <v>15489.581412502306</v>
      </c>
      <c r="AI24" s="45">
        <v>3000</v>
      </c>
      <c r="AJ24" s="68">
        <f t="shared" si="11"/>
        <v>0.19367857142857142</v>
      </c>
      <c r="AK24" s="33" t="s">
        <v>74</v>
      </c>
      <c r="AL24" s="48">
        <f t="shared" si="12"/>
        <v>0.33799999999999997</v>
      </c>
      <c r="AM24" s="68">
        <f>IF(ISERROR(U24*AL24),"",U24*AL24)</f>
        <v>1.2066599999999998</v>
      </c>
      <c r="AN24" s="68">
        <f>IF(ISERROR(U24+AJ24+AM24),"",U24+AJ24+AM24)</f>
        <v>4.9703385714285711</v>
      </c>
      <c r="AO24" s="69">
        <v>0</v>
      </c>
      <c r="AP24" s="68">
        <f>IF(ISERROR(AY24*AO24),"",AY24*AO24)</f>
        <v>0</v>
      </c>
      <c r="AQ24" s="82">
        <v>0.05</v>
      </c>
      <c r="AR24" s="68">
        <f>IF(ISERROR(AY24*AQ24),"",AY24*AQ24)</f>
        <v>0.36749999999999999</v>
      </c>
      <c r="AS24" s="50">
        <v>0</v>
      </c>
      <c r="AT24" s="69">
        <v>0</v>
      </c>
      <c r="AU24" s="68">
        <f>IF(ISERROR(AY24*AT24),"",AY24*AT24)</f>
        <v>0</v>
      </c>
      <c r="AV24" s="68">
        <f t="shared" si="13"/>
        <v>0.36749999999999999</v>
      </c>
      <c r="AW24" s="68">
        <f t="shared" si="14"/>
        <v>5.3378385714285708</v>
      </c>
      <c r="AX24" s="70">
        <f>IF(ISERROR((AY24-AW24)/AY24),"",(AY24-AW24)/AY24)</f>
        <v>0.27376345966958215</v>
      </c>
      <c r="AY24" s="62">
        <v>7.35</v>
      </c>
      <c r="AZ24" s="54"/>
      <c r="BA24" s="70"/>
      <c r="BB24" s="54"/>
      <c r="BC24" s="71">
        <v>1000</v>
      </c>
      <c r="BD24" s="46">
        <f>BC24*AW24</f>
        <v>5337.8385714285705</v>
      </c>
      <c r="BE24" s="46">
        <f>BC24*AY24</f>
        <v>7350</v>
      </c>
      <c r="BF24" s="68"/>
      <c r="BG24" s="56">
        <v>4.07</v>
      </c>
      <c r="BH24" s="33"/>
      <c r="BI24" s="33"/>
      <c r="BJ24" s="31"/>
    </row>
    <row r="25" spans="1:62" s="30" customFormat="1" ht="95.1" customHeight="1" thickBot="1" x14ac:dyDescent="0.3">
      <c r="A25" s="31">
        <v>25</v>
      </c>
      <c r="B25" s="33"/>
      <c r="C25" s="33"/>
      <c r="D25" s="33" t="s">
        <v>104</v>
      </c>
      <c r="E25" s="79" t="s">
        <v>105</v>
      </c>
      <c r="F25" s="32" t="s">
        <v>60</v>
      </c>
      <c r="G25" s="75" t="s">
        <v>115</v>
      </c>
      <c r="H25" s="89" t="s">
        <v>150</v>
      </c>
      <c r="I25" s="32" t="s">
        <v>63</v>
      </c>
      <c r="J25" s="33" t="s">
        <v>64</v>
      </c>
      <c r="K25" s="33" t="s">
        <v>118</v>
      </c>
      <c r="L25" s="33" t="s">
        <v>119</v>
      </c>
      <c r="M25" s="33" t="s">
        <v>67</v>
      </c>
      <c r="N25" s="32" t="s">
        <v>93</v>
      </c>
      <c r="O25" s="33"/>
      <c r="P25" s="33"/>
      <c r="Q25" s="80" t="s">
        <v>151</v>
      </c>
      <c r="R25" s="33"/>
      <c r="S25" s="33" t="s">
        <v>70</v>
      </c>
      <c r="T25" s="38"/>
      <c r="U25" s="83">
        <v>6.36</v>
      </c>
      <c r="V25" s="32" t="s">
        <v>72</v>
      </c>
      <c r="W25" s="32" t="s">
        <v>73</v>
      </c>
      <c r="X25" s="65">
        <v>33</v>
      </c>
      <c r="Y25" s="65">
        <v>29</v>
      </c>
      <c r="Z25" s="65">
        <v>24</v>
      </c>
      <c r="AA25" s="65">
        <v>33</v>
      </c>
      <c r="AB25" s="65">
        <v>29</v>
      </c>
      <c r="AC25" s="65">
        <v>24</v>
      </c>
      <c r="AD25" s="41">
        <v>6.5</v>
      </c>
      <c r="AE25" s="66">
        <v>4</v>
      </c>
      <c r="AF25" s="43">
        <f t="shared" si="9"/>
        <v>2.2967999999999999E-2</v>
      </c>
      <c r="AG25" s="67">
        <v>63</v>
      </c>
      <c r="AH25" s="44">
        <f t="shared" si="10"/>
        <v>10971.7868338558</v>
      </c>
      <c r="AI25" s="45">
        <v>3000</v>
      </c>
      <c r="AJ25" s="68">
        <f t="shared" si="11"/>
        <v>0.27342857142857141</v>
      </c>
      <c r="AK25" s="33" t="s">
        <v>122</v>
      </c>
      <c r="AL25" s="48">
        <f t="shared" si="12"/>
        <v>0.33799999999999997</v>
      </c>
      <c r="AM25" s="68">
        <f>IF(ISERROR(U25*AL25),"",U25*AL25)</f>
        <v>2.14968</v>
      </c>
      <c r="AN25" s="68">
        <f>IF(ISERROR(U25+AJ25+AM25),"",U25+AJ25+AM25)</f>
        <v>8.7831085714285706</v>
      </c>
      <c r="AO25" s="69">
        <v>0</v>
      </c>
      <c r="AP25" s="68">
        <f>IF(ISERROR(AY25*AO25),"",AY25*AO25)</f>
        <v>0</v>
      </c>
      <c r="AQ25" s="82">
        <v>0.05</v>
      </c>
      <c r="AR25" s="68">
        <f>IF(ISERROR(AY25*AQ25),"",AY25*AQ25)</f>
        <v>0.60000000000000009</v>
      </c>
      <c r="AS25" s="50">
        <v>0</v>
      </c>
      <c r="AT25" s="69">
        <v>0</v>
      </c>
      <c r="AU25" s="68">
        <f>IF(ISERROR(AY25*AT25),"",AY25*AT25)</f>
        <v>0</v>
      </c>
      <c r="AV25" s="68">
        <f t="shared" si="13"/>
        <v>0.60000000000000009</v>
      </c>
      <c r="AW25" s="68">
        <f t="shared" si="14"/>
        <v>9.3831085714285702</v>
      </c>
      <c r="AX25" s="70">
        <f>IF(ISERROR((AY25-AW25)/AY25),"",(AY25-AW25)/AY25)</f>
        <v>0.2180742857142858</v>
      </c>
      <c r="AY25" s="77">
        <v>12</v>
      </c>
      <c r="AZ25" s="54"/>
      <c r="BA25" s="70"/>
      <c r="BB25" s="54"/>
      <c r="BC25" s="71">
        <v>1000</v>
      </c>
      <c r="BD25" s="46">
        <f>BC25*AW25</f>
        <v>9383.1085714285709</v>
      </c>
      <c r="BE25" s="46">
        <f>BC25*AY25</f>
        <v>12000</v>
      </c>
      <c r="BF25" s="68"/>
      <c r="BG25" s="56">
        <v>5.74</v>
      </c>
      <c r="BH25" s="33"/>
      <c r="BI25" s="33" t="s">
        <v>123</v>
      </c>
      <c r="BJ25" s="63" t="s">
        <v>124</v>
      </c>
    </row>
  </sheetData>
  <protectedRanges>
    <protectedRange sqref="E4" name="Range1"/>
    <protectedRange sqref="E15:E18 E21:E23" name="Range1_1"/>
  </protectedRanges>
  <phoneticPr fontId="2" type="noConversion"/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2026-05-13T01:57:02Z</dcterms:created>
  <dcterms:modified xsi:type="dcterms:W3CDTF">2026-05-13T02:00:29Z</dcterms:modified>
</cp:coreProperties>
</file>