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8800" windowHeight="13980"/>
  </bookViews>
  <sheets>
    <sheet name="Item Master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BG20" i="1" l="1"/>
  <c r="BC20" i="1"/>
  <c r="BF20" i="1" s="1"/>
  <c r="AF20" i="1"/>
  <c r="AH20" i="1" s="1"/>
  <c r="AJ20" i="1" s="1"/>
  <c r="BC19" i="1"/>
  <c r="BG19" i="1" s="1"/>
  <c r="AF19" i="1"/>
  <c r="AH19" i="1" s="1"/>
  <c r="AJ19" i="1" s="1"/>
  <c r="BC18" i="1"/>
  <c r="BG18" i="1" s="1"/>
  <c r="AY18" i="1"/>
  <c r="AF18" i="1"/>
  <c r="AH18" i="1" s="1"/>
  <c r="AJ18" i="1" s="1"/>
  <c r="U18" i="1"/>
  <c r="AM18" i="1" s="1"/>
  <c r="AN18" i="1" s="1"/>
  <c r="BF17" i="1"/>
  <c r="BC17" i="1"/>
  <c r="BG17" i="1" s="1"/>
  <c r="AY17" i="1"/>
  <c r="BE17" i="1" s="1"/>
  <c r="AM17" i="1"/>
  <c r="AF17" i="1"/>
  <c r="AH17" i="1" s="1"/>
  <c r="AJ17" i="1" s="1"/>
  <c r="U17" i="1"/>
  <c r="BG16" i="1"/>
  <c r="BC16" i="1"/>
  <c r="BA16" i="1"/>
  <c r="AU16" i="1"/>
  <c r="AV16" i="1" s="1"/>
  <c r="AR16" i="1"/>
  <c r="AP16" i="1"/>
  <c r="AM16" i="1"/>
  <c r="AF16" i="1"/>
  <c r="AH16" i="1" s="1"/>
  <c r="AJ16" i="1" s="1"/>
  <c r="AN16" i="1" s="1"/>
  <c r="BC15" i="1"/>
  <c r="BG15" i="1" s="1"/>
  <c r="AM15" i="1"/>
  <c r="AF15" i="1"/>
  <c r="AH15" i="1" s="1"/>
  <c r="AJ15" i="1" s="1"/>
  <c r="U15" i="1"/>
  <c r="BC14" i="1"/>
  <c r="BF14" i="1" s="1"/>
  <c r="BA14" i="1"/>
  <c r="AF14" i="1"/>
  <c r="AH14" i="1" s="1"/>
  <c r="AJ14" i="1" s="1"/>
  <c r="U14" i="1"/>
  <c r="BC13" i="1"/>
  <c r="BG13" i="1" s="1"/>
  <c r="BA13" i="1"/>
  <c r="AY13" i="1"/>
  <c r="AU13" i="1"/>
  <c r="AR13" i="1"/>
  <c r="AV13" i="1" s="1"/>
  <c r="AP13" i="1"/>
  <c r="AF13" i="1"/>
  <c r="AH13" i="1" s="1"/>
  <c r="AJ13" i="1" s="1"/>
  <c r="U13" i="1"/>
  <c r="AM13" i="1" s="1"/>
  <c r="BG12" i="1"/>
  <c r="BC12" i="1"/>
  <c r="BF12" i="1" s="1"/>
  <c r="AY12" i="1"/>
  <c r="AP12" i="1" s="1"/>
  <c r="AU12" i="1"/>
  <c r="AM12" i="1"/>
  <c r="AF12" i="1"/>
  <c r="AH12" i="1" s="1"/>
  <c r="AJ12" i="1" s="1"/>
  <c r="U12" i="1"/>
  <c r="BC11" i="1"/>
  <c r="BG11" i="1" s="1"/>
  <c r="AP11" i="1"/>
  <c r="AF11" i="1"/>
  <c r="AH11" i="1" s="1"/>
  <c r="AJ11" i="1" s="1"/>
  <c r="BG10" i="1"/>
  <c r="BE10" i="1"/>
  <c r="BC10" i="1"/>
  <c r="BF10" i="1" s="1"/>
  <c r="BA10" i="1"/>
  <c r="AR10" i="1"/>
  <c r="AP10" i="1"/>
  <c r="AF10" i="1"/>
  <c r="AH10" i="1" s="1"/>
  <c r="AJ10" i="1" s="1"/>
  <c r="U10" i="1"/>
  <c r="BC9" i="1"/>
  <c r="BG9" i="1" s="1"/>
  <c r="AY9" i="1"/>
  <c r="BA9" i="1" s="1"/>
  <c r="AU9" i="1"/>
  <c r="AR9" i="1"/>
  <c r="AF9" i="1"/>
  <c r="AH9" i="1" s="1"/>
  <c r="AJ9" i="1" s="1"/>
  <c r="U9" i="1"/>
  <c r="AM9" i="1" s="1"/>
  <c r="BG8" i="1"/>
  <c r="BC8" i="1"/>
  <c r="BF8" i="1" s="1"/>
  <c r="BA8" i="1"/>
  <c r="AU8" i="1"/>
  <c r="AR8" i="1"/>
  <c r="AP8" i="1"/>
  <c r="AV8" i="1" s="1"/>
  <c r="AF8" i="1"/>
  <c r="AH8" i="1" s="1"/>
  <c r="AJ8" i="1" s="1"/>
  <c r="U8" i="1"/>
  <c r="AM8" i="1" s="1"/>
  <c r="BC7" i="1"/>
  <c r="BF7" i="1" s="1"/>
  <c r="BA7" i="1"/>
  <c r="AF7" i="1"/>
  <c r="AH7" i="1" s="1"/>
  <c r="AJ7" i="1" s="1"/>
  <c r="U7" i="1"/>
  <c r="BG6" i="1"/>
  <c r="BC6" i="1"/>
  <c r="BF6" i="1" s="1"/>
  <c r="AY6" i="1"/>
  <c r="AU6" i="1" s="1"/>
  <c r="AP6" i="1"/>
  <c r="AF6" i="1"/>
  <c r="AH6" i="1" s="1"/>
  <c r="AJ6" i="1" s="1"/>
  <c r="AN6" i="1" s="1"/>
  <c r="U6" i="1"/>
  <c r="AM6" i="1" s="1"/>
  <c r="BC5" i="1"/>
  <c r="BG5" i="1" s="1"/>
  <c r="BA5" i="1"/>
  <c r="AU5" i="1"/>
  <c r="AV5" i="1" s="1"/>
  <c r="AR5" i="1"/>
  <c r="AP5" i="1"/>
  <c r="AM5" i="1"/>
  <c r="AF5" i="1"/>
  <c r="AH5" i="1" s="1"/>
  <c r="AJ5" i="1" s="1"/>
  <c r="AN5" i="1" s="1"/>
  <c r="AW5" i="1" s="1"/>
  <c r="BC4" i="1"/>
  <c r="BG4" i="1" s="1"/>
  <c r="AF4" i="1"/>
  <c r="AH4" i="1" s="1"/>
  <c r="AJ4" i="1" s="1"/>
  <c r="BC3" i="1"/>
  <c r="BG3" i="1" s="1"/>
  <c r="AY3" i="1"/>
  <c r="AP3" i="1"/>
  <c r="AM3" i="1"/>
  <c r="AF3" i="1"/>
  <c r="AH3" i="1" s="1"/>
  <c r="AJ3" i="1" s="1"/>
  <c r="U3" i="1"/>
  <c r="BC2" i="1"/>
  <c r="BG2" i="1" s="1"/>
  <c r="AY2" i="1"/>
  <c r="BA2" i="1" s="1"/>
  <c r="AU2" i="1"/>
  <c r="AR2" i="1"/>
  <c r="AF2" i="1"/>
  <c r="AH2" i="1" s="1"/>
  <c r="AJ2" i="1" s="1"/>
  <c r="U2" i="1"/>
  <c r="U4" i="1" s="1"/>
  <c r="AM4" i="1" s="1"/>
  <c r="AW16" i="1" l="1"/>
  <c r="BF2" i="1"/>
  <c r="AP7" i="1"/>
  <c r="AN3" i="1"/>
  <c r="BF4" i="1"/>
  <c r="AR6" i="1"/>
  <c r="AV6" i="1" s="1"/>
  <c r="AW6" i="1" s="1"/>
  <c r="BA6" i="1"/>
  <c r="AR7" i="1"/>
  <c r="BE8" i="1"/>
  <c r="AN9" i="1"/>
  <c r="BF11" i="1"/>
  <c r="BA12" i="1"/>
  <c r="AN13" i="1"/>
  <c r="AW13" i="1" s="1"/>
  <c r="AX13" i="1" s="1"/>
  <c r="BF13" i="1"/>
  <c r="BG14" i="1"/>
  <c r="BF18" i="1"/>
  <c r="AM2" i="1"/>
  <c r="AU7" i="1"/>
  <c r="AP9" i="1"/>
  <c r="AV9" i="1" s="1"/>
  <c r="AR11" i="1"/>
  <c r="AN12" i="1"/>
  <c r="BE13" i="1"/>
  <c r="AR14" i="1"/>
  <c r="BF15" i="1"/>
  <c r="BD5" i="1"/>
  <c r="AX5" i="1"/>
  <c r="AX16" i="1"/>
  <c r="BD16" i="1"/>
  <c r="BD13" i="1"/>
  <c r="AW12" i="1"/>
  <c r="BD12" i="1" s="1"/>
  <c r="AN15" i="1"/>
  <c r="AN8" i="1"/>
  <c r="AW8" i="1" s="1"/>
  <c r="AM10" i="1"/>
  <c r="AN10" i="1" s="1"/>
  <c r="BE11" i="1"/>
  <c r="AY19" i="1"/>
  <c r="AR18" i="1"/>
  <c r="AY20" i="1"/>
  <c r="AP18" i="1"/>
  <c r="AV18" i="1" s="1"/>
  <c r="AW18" i="1" s="1"/>
  <c r="BE3" i="1"/>
  <c r="BE5" i="1"/>
  <c r="AM7" i="1"/>
  <c r="AN7" i="1" s="1"/>
  <c r="AU11" i="1"/>
  <c r="BA11" i="1"/>
  <c r="AU14" i="1"/>
  <c r="AP17" i="1"/>
  <c r="BA17" i="1"/>
  <c r="BA18" i="1"/>
  <c r="BF19" i="1"/>
  <c r="AN2" i="1"/>
  <c r="AR3" i="1"/>
  <c r="AV3" i="1" s="1"/>
  <c r="AW3" i="1" s="1"/>
  <c r="BD3" i="1" s="1"/>
  <c r="BF3" i="1"/>
  <c r="BF5" i="1"/>
  <c r="BE7" i="1"/>
  <c r="BE9" i="1"/>
  <c r="BF9" i="1"/>
  <c r="BE12" i="1"/>
  <c r="AM14" i="1"/>
  <c r="AN14" i="1" s="1"/>
  <c r="AN17" i="1"/>
  <c r="AR17" i="1"/>
  <c r="U19" i="1"/>
  <c r="U20" i="1"/>
  <c r="AU18" i="1"/>
  <c r="AY4" i="1"/>
  <c r="AP2" i="1"/>
  <c r="AV2" i="1" s="1"/>
  <c r="BE2" i="1"/>
  <c r="AU3" i="1"/>
  <c r="BA3" i="1"/>
  <c r="AN4" i="1"/>
  <c r="BE6" i="1"/>
  <c r="BG7" i="1"/>
  <c r="AU10" i="1"/>
  <c r="AV10" i="1" s="1"/>
  <c r="U11" i="1"/>
  <c r="AR12" i="1"/>
  <c r="AV12" i="1" s="1"/>
  <c r="AP14" i="1"/>
  <c r="BE14" i="1"/>
  <c r="BF16" i="1"/>
  <c r="BE16" i="1"/>
  <c r="AU17" i="1"/>
  <c r="BE18" i="1"/>
  <c r="AV7" i="1" l="1"/>
  <c r="AV11" i="1"/>
  <c r="AX6" i="1"/>
  <c r="BD6" i="1"/>
  <c r="AW14" i="1"/>
  <c r="BD14" i="1" s="1"/>
  <c r="AW2" i="1"/>
  <c r="AX2" i="1" s="1"/>
  <c r="AW9" i="1"/>
  <c r="AV14" i="1"/>
  <c r="AW7" i="1"/>
  <c r="BD7" i="1" s="1"/>
  <c r="BD18" i="1"/>
  <c r="AX18" i="1"/>
  <c r="AM20" i="1"/>
  <c r="AN20" i="1" s="1"/>
  <c r="AP15" i="1"/>
  <c r="BA15" i="1"/>
  <c r="AU15" i="1"/>
  <c r="BE15" i="1"/>
  <c r="AR15" i="1"/>
  <c r="BD2" i="1"/>
  <c r="AV17" i="1"/>
  <c r="AW17" i="1" s="1"/>
  <c r="AW10" i="1"/>
  <c r="AM11" i="1"/>
  <c r="AN11" i="1" s="1"/>
  <c r="AM19" i="1"/>
  <c r="AN19" i="1"/>
  <c r="BE19" i="1"/>
  <c r="AU19" i="1"/>
  <c r="AR19" i="1"/>
  <c r="BA19" i="1"/>
  <c r="AP19" i="1"/>
  <c r="BD8" i="1"/>
  <c r="AX8" i="1"/>
  <c r="BE4" i="1"/>
  <c r="AU4" i="1"/>
  <c r="BA4" i="1"/>
  <c r="AR4" i="1"/>
  <c r="AP4" i="1"/>
  <c r="BA20" i="1"/>
  <c r="BE20" i="1"/>
  <c r="AU20" i="1"/>
  <c r="AR20" i="1"/>
  <c r="AP20" i="1"/>
  <c r="AX12" i="1"/>
  <c r="AX3" i="1"/>
  <c r="AX7" i="1" l="1"/>
  <c r="AX14" i="1"/>
  <c r="AW11" i="1"/>
  <c r="BD11" i="1" s="1"/>
  <c r="AV19" i="1"/>
  <c r="AV4" i="1"/>
  <c r="AW4" i="1" s="1"/>
  <c r="BD9" i="1"/>
  <c r="AX9" i="1"/>
  <c r="BD4" i="1"/>
  <c r="AX4" i="1"/>
  <c r="BD17" i="1"/>
  <c r="AX17" i="1"/>
  <c r="AV15" i="1"/>
  <c r="AW15" i="1" s="1"/>
  <c r="AW19" i="1"/>
  <c r="AV20" i="1"/>
  <c r="AW20" i="1" s="1"/>
  <c r="AX10" i="1"/>
  <c r="BD10" i="1"/>
  <c r="AX11" i="1" l="1"/>
  <c r="BD19" i="1"/>
  <c r="AX19" i="1"/>
  <c r="BD20" i="1"/>
  <c r="AX20" i="1"/>
  <c r="BD15" i="1"/>
  <c r="AX15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F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H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J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M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N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P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R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U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V1" authorId="0" shapeId="0">
      <text>
        <r>
          <rPr>
            <sz val="11"/>
            <rFont val="Calibri"/>
            <family val="2"/>
          </rPr>
          <t>[DA $]+[Royalty $]+[Other Load $]</t>
        </r>
      </text>
    </comment>
    <comment ref="AW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X1" authorId="0" shapeId="0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BA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$]*[MOQ]</t>
        </r>
      </text>
    </comment>
    <comment ref="BE1" authorId="0" shapeId="0">
      <text>
        <r>
          <rPr>
            <sz val="11"/>
            <rFont val="Calibri"/>
            <family val="2"/>
          </rPr>
          <t>[JLA Domestic Price]*[MOQ]</t>
        </r>
      </text>
    </comment>
    <comment ref="BF1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G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<sst xmlns="http://schemas.openxmlformats.org/spreadsheetml/2006/main" count="379" uniqueCount="146">
  <si>
    <t>Item No.</t>
  </si>
  <si>
    <t>Description-Short</t>
  </si>
  <si>
    <t>Licensor</t>
  </si>
  <si>
    <t>Brand</t>
  </si>
  <si>
    <t>Product Category</t>
  </si>
  <si>
    <t>Pattern</t>
  </si>
  <si>
    <t>Material-Short</t>
  </si>
  <si>
    <t>Color</t>
  </si>
  <si>
    <t>Package Type</t>
  </si>
  <si>
    <t>China</t>
  </si>
  <si>
    <t>Normal</t>
  </si>
  <si>
    <t>Line No.</t>
  </si>
  <si>
    <t>Photo</t>
  </si>
  <si>
    <t>VIN/Art No.</t>
  </si>
  <si>
    <t>Item Description</t>
  </si>
  <si>
    <t>Fabrication</t>
  </si>
  <si>
    <t>Hook color</t>
  </si>
  <si>
    <t>liner color</t>
  </si>
  <si>
    <t>Size/Spec.</t>
  </si>
  <si>
    <t>Customer Item#</t>
  </si>
  <si>
    <t>Additional Customer Item#</t>
  </si>
  <si>
    <t>UPC</t>
  </si>
  <si>
    <t>Unit of Measure</t>
  </si>
  <si>
    <t>UCCPM Price / FOB Cost $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</si>
  <si>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</si>
  <si>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</si>
  <si>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</si>
  <si>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</si>
  <si>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</si>
  <si>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</si>
  <si>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</si>
  <si>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</si>
  <si>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</si>
  <si>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</si>
  <si>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</si>
  <si>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</si>
  <si>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</si>
  <si>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</si>
  <si>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</si>
  <si>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</si>
  <si>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</si>
  <si>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</si>
  <si>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</si>
  <si>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</si>
  <si>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</si>
  <si>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</si>
  <si>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</si>
  <si>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</si>
  <si>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</si>
  <si>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</si>
  <si>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</si>
  <si>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</si>
  <si>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</si>
  <si>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</si>
  <si>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</si>
  <si>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</si>
  <si>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</si>
  <si>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</si>
  <si>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</si>
  <si>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</si>
  <si>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</si>
  <si>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</si>
  <si>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</si>
  <si>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</si>
  <si>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</si>
  <si>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</si>
  <si>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 xml:space="preserve">Martha Stewart Everyday </t>
  </si>
  <si>
    <t>Martha Stewart (Bath) 4%</t>
  </si>
  <si>
    <t>Shower Curtain</t>
  </si>
  <si>
    <t>13pc SC set</t>
  </si>
  <si>
    <t xml:space="preserve">Material/quality：100% polyester, Polyslub, printed
Weight:120gsm,
</t>
  </si>
  <si>
    <t>SILVER HOOKS</t>
  </si>
  <si>
    <t>100% polyester</t>
  </si>
  <si>
    <t>RED</t>
  </si>
  <si>
    <t>set</t>
  </si>
  <si>
    <t>6303.92.2050</t>
  </si>
  <si>
    <t>Ningbo,China</t>
  </si>
  <si>
    <t>GREEN</t>
  </si>
  <si>
    <t>100% polyester, 120gsm polyslub solid body with scallop edge shower curtain, silver or colored  beads roller ball hook, binding around</t>
  </si>
  <si>
    <t>14pc SC set</t>
  </si>
  <si>
    <t>GOLD HOOKS</t>
  </si>
  <si>
    <t>CLEAR LINER</t>
  </si>
  <si>
    <t>Laura Ashley</t>
  </si>
  <si>
    <t>Laura Ashley 4%</t>
  </si>
  <si>
    <r>
      <t xml:space="preserve">120gsm polyslub printed shower curtain
Liner: 90% PE, 10% EVA, </t>
    </r>
    <r>
      <rPr>
        <sz val="10"/>
        <color rgb="FFFF0000"/>
        <rFont val="Cambria"/>
        <family val="1"/>
      </rPr>
      <t>5 gauge</t>
    </r>
    <r>
      <rPr>
        <sz val="10"/>
        <rFont val="Cambria"/>
        <family val="1"/>
      </rPr>
      <t xml:space="preserve"> peva, no magnet, hotpress holes</t>
    </r>
  </si>
  <si>
    <t>JLA Home</t>
  </si>
  <si>
    <t>Material/quality：100% polyester, Polyslub, printed
Weight:120gsm,</t>
  </si>
  <si>
    <t>FROST LINER</t>
  </si>
  <si>
    <r>
      <t xml:space="preserve">120gsm polyslub printed shower curtain 
Liner: 90% PE, 10% EVA, </t>
    </r>
    <r>
      <rPr>
        <sz val="10"/>
        <color rgb="FFFF0000"/>
        <rFont val="Cambria"/>
        <family val="1"/>
      </rPr>
      <t>5 gauge</t>
    </r>
    <r>
      <rPr>
        <sz val="10"/>
        <rFont val="Cambria"/>
        <family val="1"/>
      </rPr>
      <t xml:space="preserve"> peva, no magnet, hotpress holes</t>
    </r>
  </si>
  <si>
    <t>GREY</t>
  </si>
  <si>
    <t>75gsm microfiber+40gsm knitted, 3D embossed with foil sculpted printed</t>
  </si>
  <si>
    <t>Snowfall toile</t>
  </si>
  <si>
    <t>Cardinal Poinsettia</t>
  </si>
  <si>
    <t>RED BEADS SILVER HOOK</t>
  </si>
  <si>
    <t>CANDY CANE HOLLY</t>
  </si>
  <si>
    <t>CARDINAL BERRIES</t>
  </si>
  <si>
    <t>CANDY CANE</t>
  </si>
  <si>
    <t>PINK BEADS SILVER HOOKS</t>
  </si>
  <si>
    <t>PINK</t>
  </si>
  <si>
    <t>TEDDY SWEATERS</t>
  </si>
  <si>
    <t>BURGUNDY</t>
  </si>
  <si>
    <t>WINTER VILLAGE</t>
  </si>
  <si>
    <t>Material/Quality: 100% polyester, w digital printed      
Weight:90 gsm
Liner: 90% PE, 10% EVA, 5 gauge peva, no magnet, hotpress holes</t>
  </si>
  <si>
    <t>DARK GREEN BEADS SILVER HOOKS</t>
  </si>
  <si>
    <t>NUTCRACKER BORDER</t>
  </si>
  <si>
    <t>SNOW GLOBES</t>
  </si>
  <si>
    <t>SKIING BEARS</t>
  </si>
  <si>
    <t>CARDINALS</t>
  </si>
  <si>
    <t>RED BEADS SILVER HOOKS</t>
  </si>
  <si>
    <t>HOLLY GEO</t>
  </si>
  <si>
    <t>GINGERBREAD CANDYCANE</t>
  </si>
  <si>
    <t>POINSETTIAS</t>
  </si>
  <si>
    <t>No scallop</t>
  </si>
  <si>
    <t>BOWS AND HOLLY</t>
  </si>
  <si>
    <t>120gsm poly slub printed with binding around
12pcs silver roller ball hooks
Liner: 90% PE, 10% EVA, 5 gauge peva, no magnet, hotpress holes</t>
  </si>
  <si>
    <t>HAPPY SANTA</t>
  </si>
  <si>
    <t>Retro Holiday</t>
  </si>
  <si>
    <t>Winter Forest</t>
  </si>
  <si>
    <t>Festive Holly &amp; Berry</t>
  </si>
  <si>
    <t>MTE70-0799</t>
  </si>
  <si>
    <t>MTE70-0800</t>
  </si>
  <si>
    <t>MTE70-0801</t>
  </si>
  <si>
    <t>LA70-0624</t>
  </si>
  <si>
    <t>LA70-0625</t>
  </si>
  <si>
    <t>BCF70-4209</t>
  </si>
  <si>
    <t>BCF70-4210</t>
  </si>
  <si>
    <t>BCF70-4211</t>
  </si>
  <si>
    <t>BCF70-4212</t>
  </si>
  <si>
    <t>BCF70-4213</t>
  </si>
  <si>
    <t>BCF70-4214</t>
  </si>
  <si>
    <t>BCF70-4215</t>
  </si>
  <si>
    <t>BCF70-4216</t>
  </si>
  <si>
    <t>BCF70-4217</t>
  </si>
  <si>
    <t>BCF70-4218</t>
  </si>
  <si>
    <t>BCF70-4219</t>
  </si>
  <si>
    <t>BCF70-4220</t>
  </si>
  <si>
    <t>BCF70-4221</t>
  </si>
  <si>
    <t>BCF70-4222</t>
  </si>
  <si>
    <t>72x72"</t>
    <phoneticPr fontId="3" type="noConversion"/>
  </si>
  <si>
    <t>100% polyester</t>
    <phoneticPr fontId="3" type="noConversion"/>
  </si>
  <si>
    <t>100% Polyester 14pc poly slub print SC set</t>
    <phoneticPr fontId="3" type="noConversion"/>
  </si>
  <si>
    <t>100% Polyester 13pc poly slub print SC set</t>
    <phoneticPr fontId="3" type="noConversion"/>
  </si>
  <si>
    <t>100% Polyester 14pc SCALLOP</t>
    <phoneticPr fontId="3" type="noConversion"/>
  </si>
  <si>
    <t>100% Polyester 14pc print SC set</t>
    <phoneticPr fontId="3" type="noConversion"/>
  </si>
  <si>
    <t>100% Polyester 14pc poly slub print C set</t>
    <phoneticPr fontId="3" type="noConversion"/>
  </si>
  <si>
    <t>100% Polyester 13pc poly sculpt foil print SC set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</si>
</sst>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26" formatCode="\$#,##0.00_);[Red]\(\$#,##0.00\)"/>
    <numFmt numFmtId="176" formatCode="&quot;$&quot;#,##0.00"/>
    <numFmt numFmtId="177" formatCode="0.0"/>
    <numFmt numFmtId="178" formatCode="0.000"/>
    <numFmt numFmtId="179" formatCode="_([$$-409]* #,##0.00_);_([$$-409]* \(#,##0.00\);_([$$-409]* &quot;-&quot;??_);_(@_)"/>
    <numFmt numFmtId="180" formatCode="0.00_ "/>
    <numFmt numFmtId="181" formatCode="\$#,##0.00;\-\$#,##0.00"/>
    <numFmt numFmtId="182" formatCode="_(* #,##0_);_(* \(#,##0\);_(* &quot;-&quot;??_);_(@_)"/>
    <numFmt numFmtId="183" formatCode="0.0_);[Red]\(0.0\)"/>
    <numFmt numFmtId="184" formatCode="0.0%"/>
    <numFmt numFmtId="185" formatCode="[$$-409]#,##0.00;\-[$$-409]#,##0.00"/>
  </numFmts>
  <fonts count="13" x14ac:knownFonts="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宋体"/>
      <family val="3"/>
      <charset val="134"/>
    </font>
    <font>
      <sz val="10"/>
      <name val="Cambria"/>
      <family val="1"/>
    </font>
    <font>
      <sz val="10"/>
      <color rgb="FFFF0000"/>
      <name val="Cambria"/>
      <family val="1"/>
    </font>
    <font>
      <sz val="11"/>
      <color rgb="FFFF0000"/>
      <name val="Calibri"/>
      <family val="2"/>
    </font>
    <font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1" fillId="0" borderId="0"/>
    <xf numFmtId="0" fontId="8" fillId="0" borderId="0"/>
    <xf numFmtId="9" fontId="2" fillId="0" borderId="0" applyFont="0" applyFill="0" applyBorder="0" applyAlignment="0" applyProtection="0"/>
  </cellStyleXfs>
  <cellXfs count="66">
    <xf numFmtId="0" fontId="0" fillId="0" borderId="0" xfId="0" applyNumberFormat="1" applyFont="1"/>
    <xf numFmtId="0" fontId="1" fillId="0" borderId="1" xfId="0" applyNumberFormat="1" applyFont="1" applyBorder="1"/>
    <xf numFmtId="0" fontId="4" fillId="0" borderId="1" xfId="1" applyFont="1" applyBorder="1" applyAlignment="1">
      <alignment horizontal="center" wrapText="1"/>
    </xf>
    <xf numFmtId="0" fontId="4" fillId="3" borderId="1" xfId="1" applyFont="1" applyFill="1" applyBorder="1" applyAlignment="1">
      <alignment horizontal="center" wrapText="1"/>
    </xf>
    <xf numFmtId="0" fontId="5" fillId="3" borderId="1" xfId="1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 wrapText="1"/>
    </xf>
    <xf numFmtId="0" fontId="4" fillId="2" borderId="1" xfId="1" applyFont="1" applyFill="1" applyBorder="1" applyAlignment="1">
      <alignment horizontal="center" wrapText="1"/>
    </xf>
    <xf numFmtId="0" fontId="4" fillId="2" borderId="1" xfId="2" applyFont="1" applyFill="1" applyBorder="1" applyAlignment="1">
      <alignment horizontal="center" wrapText="1"/>
    </xf>
    <xf numFmtId="176" fontId="4" fillId="4" borderId="2" xfId="1" applyNumberFormat="1" applyFont="1" applyFill="1" applyBorder="1" applyAlignment="1">
      <alignment horizontal="center" wrapText="1"/>
    </xf>
    <xf numFmtId="0" fontId="5" fillId="0" borderId="1" xfId="1" applyFont="1" applyBorder="1" applyAlignment="1">
      <alignment horizontal="center" wrapText="1"/>
    </xf>
    <xf numFmtId="177" fontId="4" fillId="0" borderId="1" xfId="1" applyNumberFormat="1" applyFont="1" applyBorder="1" applyAlignment="1">
      <alignment horizontal="center" wrapText="1"/>
    </xf>
    <xf numFmtId="2" fontId="4" fillId="0" borderId="1" xfId="1" applyNumberFormat="1" applyFont="1" applyBorder="1" applyAlignment="1">
      <alignment horizontal="center" wrapText="1"/>
    </xf>
    <xf numFmtId="1" fontId="4" fillId="0" borderId="1" xfId="1" applyNumberFormat="1" applyFont="1" applyBorder="1" applyAlignment="1">
      <alignment horizontal="center" wrapText="1"/>
    </xf>
    <xf numFmtId="178" fontId="6" fillId="0" borderId="1" xfId="3" applyNumberFormat="1" applyFont="1" applyBorder="1" applyAlignment="1">
      <alignment wrapText="1"/>
    </xf>
    <xf numFmtId="2" fontId="7" fillId="0" borderId="1" xfId="3" applyNumberFormat="1" applyFont="1" applyBorder="1" applyAlignment="1">
      <alignment wrapText="1"/>
    </xf>
    <xf numFmtId="1" fontId="6" fillId="0" borderId="1" xfId="3" applyNumberFormat="1" applyFont="1" applyBorder="1" applyAlignment="1">
      <alignment wrapText="1"/>
    </xf>
    <xf numFmtId="176" fontId="6" fillId="0" borderId="1" xfId="3" applyNumberFormat="1" applyFont="1" applyBorder="1" applyAlignment="1">
      <alignment wrapText="1"/>
    </xf>
    <xf numFmtId="10" fontId="4" fillId="0" borderId="1" xfId="1" applyNumberFormat="1" applyFont="1" applyBorder="1" applyAlignment="1">
      <alignment horizontal="center" wrapText="1"/>
    </xf>
    <xf numFmtId="176" fontId="6" fillId="2" borderId="1" xfId="3" applyNumberFormat="1" applyFont="1" applyFill="1" applyBorder="1" applyAlignment="1">
      <alignment wrapText="1"/>
    </xf>
    <xf numFmtId="176" fontId="7" fillId="0" borderId="1" xfId="3" applyNumberFormat="1" applyFont="1" applyBorder="1" applyAlignment="1">
      <alignment wrapText="1"/>
    </xf>
    <xf numFmtId="176" fontId="6" fillId="5" borderId="1" xfId="3" applyNumberFormat="1" applyFont="1" applyFill="1" applyBorder="1" applyAlignment="1">
      <alignment wrapText="1"/>
    </xf>
    <xf numFmtId="10" fontId="6" fillId="5" borderId="1" xfId="3" applyNumberFormat="1" applyFont="1" applyFill="1" applyBorder="1" applyAlignment="1">
      <alignment wrapText="1"/>
    </xf>
    <xf numFmtId="176" fontId="7" fillId="6" borderId="1" xfId="3" applyNumberFormat="1" applyFont="1" applyFill="1" applyBorder="1" applyAlignment="1">
      <alignment wrapText="1"/>
    </xf>
    <xf numFmtId="176" fontId="4" fillId="5" borderId="1" xfId="1" applyNumberFormat="1" applyFont="1" applyFill="1" applyBorder="1" applyAlignment="1">
      <alignment horizontal="center" wrapText="1"/>
    </xf>
    <xf numFmtId="176" fontId="7" fillId="5" borderId="2" xfId="3" applyNumberFormat="1" applyFont="1" applyFill="1" applyBorder="1" applyAlignment="1">
      <alignment wrapText="1"/>
    </xf>
    <xf numFmtId="2" fontId="6" fillId="0" borderId="1" xfId="3" applyNumberFormat="1" applyFont="1" applyBorder="1" applyAlignment="1">
      <alignment wrapText="1"/>
    </xf>
    <xf numFmtId="0" fontId="4" fillId="0" borderId="1" xfId="1" applyFont="1" applyBorder="1" applyAlignment="1">
      <alignment wrapText="1"/>
    </xf>
    <xf numFmtId="0" fontId="4" fillId="0" borderId="0" xfId="1" applyFont="1" applyAlignment="1">
      <alignment wrapText="1"/>
    </xf>
    <xf numFmtId="0" fontId="2" fillId="0" borderId="0" xfId="1" applyAlignment="1">
      <alignment wrapText="1"/>
    </xf>
    <xf numFmtId="0" fontId="2" fillId="5" borderId="1" xfId="1" applyFill="1" applyBorder="1" applyAlignment="1">
      <alignment horizontal="center" wrapText="1"/>
    </xf>
    <xf numFmtId="0" fontId="2" fillId="5" borderId="1" xfId="1" applyFill="1" applyBorder="1" applyAlignment="1">
      <alignment wrapText="1"/>
    </xf>
    <xf numFmtId="0" fontId="2" fillId="0" borderId="1" xfId="1" applyBorder="1" applyAlignment="1">
      <alignment wrapText="1"/>
    </xf>
    <xf numFmtId="0" fontId="2" fillId="0" borderId="1" xfId="1" applyFont="1" applyBorder="1" applyAlignment="1">
      <alignment wrapText="1"/>
    </xf>
    <xf numFmtId="179" fontId="9" fillId="0" borderId="1" xfId="4" applyNumberFormat="1" applyFont="1" applyBorder="1" applyAlignment="1">
      <alignment horizontal="left" wrapText="1"/>
    </xf>
    <xf numFmtId="180" fontId="2" fillId="0" borderId="1" xfId="1" applyNumberFormat="1" applyBorder="1" applyAlignment="1">
      <alignment wrapText="1"/>
    </xf>
    <xf numFmtId="49" fontId="2" fillId="0" borderId="1" xfId="1" applyNumberFormat="1" applyBorder="1" applyAlignment="1">
      <alignment wrapText="1"/>
    </xf>
    <xf numFmtId="181" fontId="2" fillId="0" borderId="2" xfId="1" applyNumberFormat="1" applyBorder="1" applyAlignment="1">
      <alignment wrapText="1"/>
    </xf>
    <xf numFmtId="177" fontId="2" fillId="0" borderId="1" xfId="1" applyNumberFormat="1" applyBorder="1" applyAlignment="1">
      <alignment wrapText="1"/>
    </xf>
    <xf numFmtId="2" fontId="2" fillId="0" borderId="1" xfId="1" applyNumberFormat="1" applyBorder="1" applyAlignment="1">
      <alignment wrapText="1"/>
    </xf>
    <xf numFmtId="182" fontId="2" fillId="0" borderId="1" xfId="1" applyNumberFormat="1" applyBorder="1" applyAlignment="1">
      <alignment wrapText="1"/>
    </xf>
    <xf numFmtId="178" fontId="2" fillId="7" borderId="1" xfId="1" applyNumberFormat="1" applyFill="1" applyBorder="1" applyAlignment="1">
      <alignment wrapText="1"/>
    </xf>
    <xf numFmtId="1" fontId="2" fillId="7" borderId="1" xfId="1" applyNumberFormat="1" applyFill="1" applyBorder="1" applyAlignment="1">
      <alignment wrapText="1"/>
    </xf>
    <xf numFmtId="3" fontId="2" fillId="0" borderId="1" xfId="1" applyNumberFormat="1" applyBorder="1" applyAlignment="1">
      <alignment wrapText="1"/>
    </xf>
    <xf numFmtId="176" fontId="2" fillId="7" borderId="1" xfId="1" applyNumberFormat="1" applyFill="1" applyBorder="1" applyAlignment="1">
      <alignment wrapText="1"/>
    </xf>
    <xf numFmtId="183" fontId="2" fillId="0" borderId="1" xfId="1" applyNumberFormat="1" applyBorder="1" applyAlignment="1">
      <alignment wrapText="1"/>
    </xf>
    <xf numFmtId="184" fontId="2" fillId="0" borderId="1" xfId="1" applyNumberFormat="1" applyBorder="1" applyAlignment="1">
      <alignment wrapText="1"/>
    </xf>
    <xf numFmtId="10" fontId="2" fillId="0" borderId="1" xfId="1" applyNumberFormat="1" applyBorder="1" applyAlignment="1">
      <alignment wrapText="1"/>
    </xf>
    <xf numFmtId="176" fontId="2" fillId="0" borderId="1" xfId="1" applyNumberFormat="1" applyBorder="1" applyAlignment="1">
      <alignment wrapText="1"/>
    </xf>
    <xf numFmtId="10" fontId="0" fillId="7" borderId="1" xfId="5" applyNumberFormat="1" applyFont="1" applyFill="1" applyBorder="1" applyAlignment="1">
      <alignment wrapText="1"/>
    </xf>
    <xf numFmtId="26" fontId="2" fillId="0" borderId="1" xfId="1" applyNumberFormat="1" applyBorder="1" applyAlignment="1">
      <alignment wrapText="1"/>
    </xf>
    <xf numFmtId="2" fontId="2" fillId="7" borderId="1" xfId="1" applyNumberFormat="1" applyFill="1" applyBorder="1" applyAlignment="1">
      <alignment wrapText="1"/>
    </xf>
    <xf numFmtId="178" fontId="2" fillId="0" borderId="1" xfId="1" applyNumberFormat="1" applyBorder="1" applyAlignment="1">
      <alignment wrapText="1"/>
    </xf>
    <xf numFmtId="1" fontId="2" fillId="0" borderId="1" xfId="1" applyNumberFormat="1" applyBorder="1" applyAlignment="1">
      <alignment wrapText="1"/>
    </xf>
    <xf numFmtId="10" fontId="0" fillId="0" borderId="1" xfId="5" applyNumberFormat="1" applyFont="1" applyFill="1" applyBorder="1" applyAlignment="1">
      <alignment wrapText="1"/>
    </xf>
    <xf numFmtId="185" fontId="2" fillId="0" borderId="1" xfId="1" applyNumberFormat="1" applyFont="1" applyBorder="1" applyAlignment="1">
      <alignment wrapText="1"/>
    </xf>
    <xf numFmtId="179" fontId="10" fillId="2" borderId="1" xfId="4" applyNumberFormat="1" applyFont="1" applyFill="1" applyBorder="1" applyAlignment="1">
      <alignment horizontal="left" wrapText="1"/>
    </xf>
    <xf numFmtId="181" fontId="11" fillId="2" borderId="2" xfId="1" applyNumberFormat="1" applyFont="1" applyFill="1" applyBorder="1" applyAlignment="1">
      <alignment wrapText="1"/>
    </xf>
    <xf numFmtId="26" fontId="11" fillId="2" borderId="1" xfId="1" applyNumberFormat="1" applyFont="1" applyFill="1" applyBorder="1" applyAlignment="1">
      <alignment wrapText="1"/>
    </xf>
    <xf numFmtId="26" fontId="2" fillId="5" borderId="1" xfId="1" applyNumberFormat="1" applyFill="1" applyBorder="1" applyAlignment="1">
      <alignment wrapText="1"/>
    </xf>
    <xf numFmtId="179" fontId="9" fillId="8" borderId="1" xfId="4" applyNumberFormat="1" applyFont="1" applyFill="1" applyBorder="1" applyAlignment="1">
      <alignment horizontal="left" wrapText="1"/>
    </xf>
    <xf numFmtId="0" fontId="2" fillId="0" borderId="1" xfId="1" applyBorder="1" applyAlignment="1">
      <alignment horizontal="center" wrapText="1"/>
    </xf>
    <xf numFmtId="49" fontId="12" fillId="2" borderId="1" xfId="0" applyNumberFormat="1" applyFont="1" applyFill="1" applyBorder="1"/>
    <xf numFmtId="0" fontId="0" fillId="9" borderId="1" xfId="0" applyFill="1" applyBorder="1"/>
    <xf numFmtId="0" fontId="1" fillId="0" borderId="1" xfId="0" applyFont="1" applyFill="1" applyBorder="1"/>
    <xf numFmtId="179" fontId="9" fillId="2" borderId="1" xfId="4" applyNumberFormat="1" applyFont="1" applyFill="1" applyBorder="1" applyAlignment="1">
      <alignment horizontal="left" wrapText="1"/>
    </xf>
    <xf numFmtId="0" fontId="11" fillId="2" borderId="1" xfId="1" applyFont="1" applyFill="1" applyBorder="1" applyAlignment="1">
      <alignment wrapText="1"/>
    </xf>
  </cellXfs>
  <cellStyles count="6">
    <cellStyle name="Normal 2 18 2 2" xfId="3"/>
    <cellStyle name="Normal 2 35" xfId="2"/>
    <cellStyle name="Normal 77" xfId="1"/>
    <cellStyle name="Percent 2 5" xfId="5"/>
    <cellStyle name="常规" xfId="0" builtinId="0"/>
    <cellStyle name="常规_quotation-Mercury  3.22.2011 (for BBB)_BBB Spring 12 Styleout Belize - Heather 102111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125076</xdr:colOff>
      <xdr:row>1</xdr:row>
      <xdr:rowOff>105833</xdr:rowOff>
    </xdr:from>
    <xdr:to>
      <xdr:col>1</xdr:col>
      <xdr:colOff>1317420</xdr:colOff>
      <xdr:row>7</xdr:row>
      <xdr:rowOff>349594</xdr:rowOff>
    </xdr:to>
    <xdr:pic>
      <xdr:nvPicPr>
        <xdr:cNvPr id="2" name="Picture 20">
          <a:extLst>
            <a:ext uri="{FF2B5EF4-FFF2-40B4-BE49-F238E27FC236}">
              <a16:creationId xmlns:a16="http://schemas.microsoft.com/office/drawing/2014/main" xmlns="" id="{2572E88D-AD10-4FF0-8525-A618CB9F9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1" y="1344083"/>
          <a:ext cx="1192344" cy="1024811"/>
        </a:xfrm>
        <a:prstGeom prst="rect">
          <a:avLst/>
        </a:prstGeom>
      </xdr:spPr>
    </xdr:pic>
    <xdr:clientData/>
  </xdr:twoCellAnchor>
  <xdr:twoCellAnchor editAs="oneCell">
    <xdr:from>
      <xdr:col>1</xdr:col>
      <xdr:colOff>299794</xdr:colOff>
      <xdr:row>2</xdr:row>
      <xdr:rowOff>104655</xdr:rowOff>
    </xdr:from>
    <xdr:to>
      <xdr:col>1</xdr:col>
      <xdr:colOff>1147418</xdr:colOff>
      <xdr:row>9</xdr:row>
      <xdr:rowOff>211570</xdr:rowOff>
    </xdr:to>
    <xdr:pic>
      <xdr:nvPicPr>
        <xdr:cNvPr id="3" name="Picture 21">
          <a:extLst>
            <a:ext uri="{FF2B5EF4-FFF2-40B4-BE49-F238E27FC236}">
              <a16:creationId xmlns:a16="http://schemas.microsoft.com/office/drawing/2014/main" xmlns="" id="{B9DC6E34-0D9A-4017-945D-89766FF09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069" y="2543055"/>
          <a:ext cx="847624" cy="1049890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125076</xdr:colOff>
      <xdr:row>4</xdr:row>
      <xdr:rowOff>76971</xdr:rowOff>
    </xdr:from>
    <xdr:to>
      <xdr:col>1</xdr:col>
      <xdr:colOff>1270000</xdr:colOff>
      <xdr:row>11</xdr:row>
      <xdr:rowOff>186349</xdr:rowOff>
    </xdr:to>
    <xdr:pic>
      <xdr:nvPicPr>
        <xdr:cNvPr id="4" name="Picture 24">
          <a:extLst>
            <a:ext uri="{FF2B5EF4-FFF2-40B4-BE49-F238E27FC236}">
              <a16:creationId xmlns:a16="http://schemas.microsoft.com/office/drawing/2014/main" xmlns="" id="{F490D54E-CDFE-4F42-BB2E-99AC2B307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1" y="4972821"/>
          <a:ext cx="1144924" cy="1119588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5</xdr:row>
      <xdr:rowOff>28864</xdr:rowOff>
    </xdr:from>
    <xdr:to>
      <xdr:col>1</xdr:col>
      <xdr:colOff>1327728</xdr:colOff>
      <xdr:row>12</xdr:row>
      <xdr:rowOff>128887</xdr:rowOff>
    </xdr:to>
    <xdr:pic>
      <xdr:nvPicPr>
        <xdr:cNvPr id="5" name="Picture 25">
          <a:extLst>
            <a:ext uri="{FF2B5EF4-FFF2-40B4-BE49-F238E27FC236}">
              <a16:creationId xmlns:a16="http://schemas.microsoft.com/office/drawing/2014/main" xmlns="" id="{1142F7D4-7E5E-4089-9B49-7E30CE95E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6162964"/>
          <a:ext cx="1144924" cy="1155056"/>
        </a:xfrm>
        <a:prstGeom prst="rect">
          <a:avLst/>
        </a:prstGeom>
      </xdr:spPr>
    </xdr:pic>
    <xdr:clientData/>
  </xdr:twoCellAnchor>
  <xdr:twoCellAnchor editAs="oneCell">
    <xdr:from>
      <xdr:col>1</xdr:col>
      <xdr:colOff>67348</xdr:colOff>
      <xdr:row>7</xdr:row>
      <xdr:rowOff>134697</xdr:rowOff>
    </xdr:from>
    <xdr:to>
      <xdr:col>2</xdr:col>
      <xdr:colOff>27025</xdr:colOff>
      <xdr:row>13</xdr:row>
      <xdr:rowOff>115647</xdr:rowOff>
    </xdr:to>
    <xdr:pic>
      <xdr:nvPicPr>
        <xdr:cNvPr id="6" name="Picture 28">
          <a:extLst>
            <a:ext uri="{FF2B5EF4-FFF2-40B4-BE49-F238E27FC236}">
              <a16:creationId xmlns:a16="http://schemas.microsoft.com/office/drawing/2014/main" xmlns="" id="{1698CBDD-7D8F-410D-8EA2-3470342E9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623" y="8735772"/>
          <a:ext cx="1293177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8</xdr:row>
      <xdr:rowOff>67348</xdr:rowOff>
    </xdr:from>
    <xdr:to>
      <xdr:col>1</xdr:col>
      <xdr:colOff>1270000</xdr:colOff>
      <xdr:row>15</xdr:row>
      <xdr:rowOff>6198</xdr:rowOff>
    </xdr:to>
    <xdr:pic>
      <xdr:nvPicPr>
        <xdr:cNvPr id="7" name="Picture 29">
          <a:extLst>
            <a:ext uri="{FF2B5EF4-FFF2-40B4-BE49-F238E27FC236}">
              <a16:creationId xmlns:a16="http://schemas.microsoft.com/office/drawing/2014/main" xmlns="" id="{44C64222-503A-4656-9038-196B5CA3D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9868573"/>
          <a:ext cx="1096818" cy="1072325"/>
        </a:xfrm>
        <a:prstGeom prst="rect">
          <a:avLst/>
        </a:prstGeom>
      </xdr:spPr>
    </xdr:pic>
    <xdr:clientData/>
  </xdr:twoCellAnchor>
  <xdr:twoCellAnchor editAs="oneCell">
    <xdr:from>
      <xdr:col>1</xdr:col>
      <xdr:colOff>153940</xdr:colOff>
      <xdr:row>9</xdr:row>
      <xdr:rowOff>38485</xdr:rowOff>
    </xdr:from>
    <xdr:to>
      <xdr:col>1</xdr:col>
      <xdr:colOff>1212273</xdr:colOff>
      <xdr:row>16</xdr:row>
      <xdr:rowOff>31173</xdr:rowOff>
    </xdr:to>
    <xdr:pic>
      <xdr:nvPicPr>
        <xdr:cNvPr id="8" name="Picture 30">
          <a:extLst>
            <a:ext uri="{FF2B5EF4-FFF2-40B4-BE49-F238E27FC236}">
              <a16:creationId xmlns:a16="http://schemas.microsoft.com/office/drawing/2014/main" xmlns="" id="{B8E8994B-503D-4AE4-A9CC-5BB44E226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215" y="11039860"/>
          <a:ext cx="1058333" cy="1126163"/>
        </a:xfrm>
        <a:prstGeom prst="rect">
          <a:avLst/>
        </a:prstGeom>
      </xdr:spPr>
    </xdr:pic>
    <xdr:clientData/>
  </xdr:twoCellAnchor>
  <xdr:twoCellAnchor editAs="oneCell">
    <xdr:from>
      <xdr:col>1</xdr:col>
      <xdr:colOff>288635</xdr:colOff>
      <xdr:row>10</xdr:row>
      <xdr:rowOff>28081</xdr:rowOff>
    </xdr:from>
    <xdr:to>
      <xdr:col>1</xdr:col>
      <xdr:colOff>1221892</xdr:colOff>
      <xdr:row>17</xdr:row>
      <xdr:rowOff>42161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xmlns="" id="{D801478E-10C0-4ABE-BDFB-35F30978F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4910" y="12229606"/>
          <a:ext cx="933257" cy="1147555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259771</xdr:colOff>
      <xdr:row>11</xdr:row>
      <xdr:rowOff>41166</xdr:rowOff>
    </xdr:from>
    <xdr:to>
      <xdr:col>1</xdr:col>
      <xdr:colOff>1193030</xdr:colOff>
      <xdr:row>18</xdr:row>
      <xdr:rowOff>40315</xdr:rowOff>
    </xdr:to>
    <xdr:pic>
      <xdr:nvPicPr>
        <xdr:cNvPr id="10" name="Picture 34">
          <a:extLst>
            <a:ext uri="{FF2B5EF4-FFF2-40B4-BE49-F238E27FC236}">
              <a16:creationId xmlns:a16="http://schemas.microsoft.com/office/drawing/2014/main" xmlns="" id="{FB75520D-0322-497E-A56D-485504F5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046" y="13442841"/>
          <a:ext cx="933259" cy="1132624"/>
        </a:xfrm>
        <a:prstGeom prst="rect">
          <a:avLst/>
        </a:prstGeom>
      </xdr:spPr>
    </xdr:pic>
    <xdr:clientData/>
  </xdr:twoCellAnchor>
  <xdr:twoCellAnchor editAs="oneCell">
    <xdr:from>
      <xdr:col>1</xdr:col>
      <xdr:colOff>230909</xdr:colOff>
      <xdr:row>12</xdr:row>
      <xdr:rowOff>86592</xdr:rowOff>
    </xdr:from>
    <xdr:to>
      <xdr:col>1</xdr:col>
      <xdr:colOff>1298863</xdr:colOff>
      <xdr:row>19</xdr:row>
      <xdr:rowOff>35827</xdr:rowOff>
    </xdr:to>
    <xdr:pic>
      <xdr:nvPicPr>
        <xdr:cNvPr id="11" name="Picture 35">
          <a:extLst>
            <a:ext uri="{FF2B5EF4-FFF2-40B4-BE49-F238E27FC236}">
              <a16:creationId xmlns:a16="http://schemas.microsoft.com/office/drawing/2014/main" xmlns="" id="{FDB988FC-BEF2-49E8-9B92-83D1A96D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84" y="14688417"/>
          <a:ext cx="1067954" cy="1082710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13</xdr:row>
      <xdr:rowOff>38485</xdr:rowOff>
    </xdr:from>
    <xdr:to>
      <xdr:col>1</xdr:col>
      <xdr:colOff>1250759</xdr:colOff>
      <xdr:row>20</xdr:row>
      <xdr:rowOff>64289</xdr:rowOff>
    </xdr:to>
    <xdr:pic>
      <xdr:nvPicPr>
        <xdr:cNvPr id="12" name="Picture 36">
          <a:extLst>
            <a:ext uri="{FF2B5EF4-FFF2-40B4-BE49-F238E27FC236}">
              <a16:creationId xmlns:a16="http://schemas.microsoft.com/office/drawing/2014/main" xmlns="" id="{A47157E5-3D2D-4C2C-8399-9760EFC16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15840460"/>
          <a:ext cx="1125682" cy="1159279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14</xdr:row>
      <xdr:rowOff>115454</xdr:rowOff>
    </xdr:from>
    <xdr:to>
      <xdr:col>1</xdr:col>
      <xdr:colOff>1289243</xdr:colOff>
      <xdr:row>27</xdr:row>
      <xdr:rowOff>131037</xdr:rowOff>
    </xdr:to>
    <xdr:pic>
      <xdr:nvPicPr>
        <xdr:cNvPr id="13" name="Picture 37">
          <a:extLst>
            <a:ext uri="{FF2B5EF4-FFF2-40B4-BE49-F238E27FC236}">
              <a16:creationId xmlns:a16="http://schemas.microsoft.com/office/drawing/2014/main" xmlns="" id="{E65276B5-323A-4E41-BD59-483303195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17117579"/>
          <a:ext cx="1106439" cy="1048205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15</xdr:row>
      <xdr:rowOff>19243</xdr:rowOff>
    </xdr:from>
    <xdr:to>
      <xdr:col>1</xdr:col>
      <xdr:colOff>1270001</xdr:colOff>
      <xdr:row>35</xdr:row>
      <xdr:rowOff>76740</xdr:rowOff>
    </xdr:to>
    <xdr:pic>
      <xdr:nvPicPr>
        <xdr:cNvPr id="14" name="Picture 39">
          <a:extLst>
            <a:ext uri="{FF2B5EF4-FFF2-40B4-BE49-F238E27FC236}">
              <a16:creationId xmlns:a16="http://schemas.microsoft.com/office/drawing/2014/main" xmlns="" id="{EE5BED3E-2604-4D88-9EFB-6D17275DE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18221518"/>
          <a:ext cx="1144924" cy="1146148"/>
        </a:xfrm>
        <a:prstGeom prst="rect">
          <a:avLst/>
        </a:prstGeom>
      </xdr:spPr>
    </xdr:pic>
    <xdr:clientData/>
  </xdr:twoCellAnchor>
  <xdr:twoCellAnchor editAs="oneCell">
    <xdr:from>
      <xdr:col>1</xdr:col>
      <xdr:colOff>134697</xdr:colOff>
      <xdr:row>16</xdr:row>
      <xdr:rowOff>76970</xdr:rowOff>
    </xdr:from>
    <xdr:to>
      <xdr:col>1</xdr:col>
      <xdr:colOff>1250757</xdr:colOff>
      <xdr:row>43</xdr:row>
      <xdr:rowOff>68214</xdr:rowOff>
    </xdr:to>
    <xdr:pic>
      <xdr:nvPicPr>
        <xdr:cNvPr id="15" name="Picture 41">
          <a:extLst>
            <a:ext uri="{FF2B5EF4-FFF2-40B4-BE49-F238E27FC236}">
              <a16:creationId xmlns:a16="http://schemas.microsoft.com/office/drawing/2014/main" xmlns="" id="{5BBED3C3-906B-43D7-ADD2-524BE9499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972" y="19479395"/>
          <a:ext cx="1116060" cy="1091101"/>
        </a:xfrm>
        <a:prstGeom prst="rect">
          <a:avLst/>
        </a:prstGeom>
      </xdr:spPr>
    </xdr:pic>
    <xdr:clientData/>
  </xdr:twoCellAnchor>
  <xdr:twoCellAnchor editAs="oneCell">
    <xdr:from>
      <xdr:col>1</xdr:col>
      <xdr:colOff>134697</xdr:colOff>
      <xdr:row>17</xdr:row>
      <xdr:rowOff>57728</xdr:rowOff>
    </xdr:from>
    <xdr:to>
      <xdr:col>2</xdr:col>
      <xdr:colOff>19150</xdr:colOff>
      <xdr:row>51</xdr:row>
      <xdr:rowOff>53104</xdr:rowOff>
    </xdr:to>
    <xdr:pic>
      <xdr:nvPicPr>
        <xdr:cNvPr id="16" name="Picture 43">
          <a:extLst>
            <a:ext uri="{FF2B5EF4-FFF2-40B4-BE49-F238E27FC236}">
              <a16:creationId xmlns:a16="http://schemas.microsoft.com/office/drawing/2014/main" xmlns="" id="{0233BA87-61B2-49CD-A3A4-C734528F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972" y="20660303"/>
          <a:ext cx="1217953" cy="1106440"/>
        </a:xfrm>
        <a:prstGeom prst="rect">
          <a:avLst/>
        </a:prstGeom>
      </xdr:spPr>
    </xdr:pic>
    <xdr:clientData/>
  </xdr:twoCellAnchor>
  <xdr:twoCellAnchor editAs="oneCell">
    <xdr:from>
      <xdr:col>1</xdr:col>
      <xdr:colOff>153940</xdr:colOff>
      <xdr:row>18</xdr:row>
      <xdr:rowOff>48106</xdr:rowOff>
    </xdr:from>
    <xdr:to>
      <xdr:col>1</xdr:col>
      <xdr:colOff>1308485</xdr:colOff>
      <xdr:row>58</xdr:row>
      <xdr:rowOff>124054</xdr:rowOff>
    </xdr:to>
    <xdr:pic>
      <xdr:nvPicPr>
        <xdr:cNvPr id="17" name="Picture 44">
          <a:extLst>
            <a:ext uri="{FF2B5EF4-FFF2-40B4-BE49-F238E27FC236}">
              <a16:creationId xmlns:a16="http://schemas.microsoft.com/office/drawing/2014/main" xmlns="" id="{F49D3119-F533-41B0-A5B6-A0D572528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215" y="21850831"/>
          <a:ext cx="1154545" cy="1097364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19</xdr:row>
      <xdr:rowOff>76970</xdr:rowOff>
    </xdr:from>
    <xdr:to>
      <xdr:col>1</xdr:col>
      <xdr:colOff>1279621</xdr:colOff>
      <xdr:row>66</xdr:row>
      <xdr:rowOff>62142</xdr:rowOff>
    </xdr:to>
    <xdr:pic>
      <xdr:nvPicPr>
        <xdr:cNvPr id="18" name="Picture 46">
          <a:extLst>
            <a:ext uri="{FF2B5EF4-FFF2-40B4-BE49-F238E27FC236}">
              <a16:creationId xmlns:a16="http://schemas.microsoft.com/office/drawing/2014/main" xmlns="" id="{8AEEF8F2-C2C9-4FEF-8A8F-5386D44B2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23079845"/>
          <a:ext cx="1106439" cy="1073823"/>
        </a:xfrm>
        <a:prstGeom prst="rect">
          <a:avLst/>
        </a:prstGeom>
      </xdr:spPr>
    </xdr:pic>
    <xdr:clientData/>
  </xdr:twoCellAnchor>
  <xdr:twoCellAnchor editAs="oneCell">
    <xdr:from>
      <xdr:col>1</xdr:col>
      <xdr:colOff>144318</xdr:colOff>
      <xdr:row>20</xdr:row>
      <xdr:rowOff>0</xdr:rowOff>
    </xdr:from>
    <xdr:to>
      <xdr:col>1</xdr:col>
      <xdr:colOff>1260378</xdr:colOff>
      <xdr:row>73</xdr:row>
      <xdr:rowOff>113205</xdr:rowOff>
    </xdr:to>
    <xdr:pic>
      <xdr:nvPicPr>
        <xdr:cNvPr id="19" name="Picture 47">
          <a:extLst>
            <a:ext uri="{FF2B5EF4-FFF2-40B4-BE49-F238E27FC236}">
              <a16:creationId xmlns:a16="http://schemas.microsoft.com/office/drawing/2014/main" xmlns="" id="{8290A5EA-3F64-4463-A220-35B7CA02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593" y="24270373"/>
          <a:ext cx="1116060" cy="1101003"/>
        </a:xfrm>
        <a:prstGeom prst="rect">
          <a:avLst/>
        </a:prstGeom>
      </xdr:spPr>
    </xdr:pic>
    <xdr:clientData/>
  </xdr:twoCellAnchor>
  <xdr:twoCellAnchor editAs="oneCell">
    <xdr:from>
      <xdr:col>1</xdr:col>
      <xdr:colOff>250153</xdr:colOff>
      <xdr:row>20</xdr:row>
      <xdr:rowOff>0</xdr:rowOff>
    </xdr:from>
    <xdr:to>
      <xdr:col>1</xdr:col>
      <xdr:colOff>1125683</xdr:colOff>
      <xdr:row>66</xdr:row>
      <xdr:rowOff>126646</xdr:rowOff>
    </xdr:to>
    <xdr:pic>
      <xdr:nvPicPr>
        <xdr:cNvPr id="20" name="Picture 48">
          <a:extLst>
            <a:ext uri="{FF2B5EF4-FFF2-40B4-BE49-F238E27FC236}">
              <a16:creationId xmlns:a16="http://schemas.microsoft.com/office/drawing/2014/main" xmlns="" id="{F33BA96B-3E47-4EFF-8E8C-BD4C56FD3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428" y="25480146"/>
          <a:ext cx="875530" cy="1053372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20</xdr:row>
      <xdr:rowOff>0</xdr:rowOff>
    </xdr:from>
    <xdr:to>
      <xdr:col>1</xdr:col>
      <xdr:colOff>1250759</xdr:colOff>
      <xdr:row>66</xdr:row>
      <xdr:rowOff>137189</xdr:rowOff>
    </xdr:to>
    <xdr:pic>
      <xdr:nvPicPr>
        <xdr:cNvPr id="21" name="Picture 51">
          <a:extLst>
            <a:ext uri="{FF2B5EF4-FFF2-40B4-BE49-F238E27FC236}">
              <a16:creationId xmlns:a16="http://schemas.microsoft.com/office/drawing/2014/main" xmlns="" id="{39D96A80-B88B-4D58-B385-1B9739C1B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26680295"/>
          <a:ext cx="1125682" cy="1068958"/>
        </a:xfrm>
        <a:prstGeom prst="rect">
          <a:avLst/>
        </a:prstGeom>
      </xdr:spPr>
    </xdr:pic>
    <xdr:clientData/>
  </xdr:twoCellAnchor>
  <xdr:twoCellAnchor editAs="oneCell">
    <xdr:from>
      <xdr:col>1</xdr:col>
      <xdr:colOff>105354</xdr:colOff>
      <xdr:row>20</xdr:row>
      <xdr:rowOff>0</xdr:rowOff>
    </xdr:from>
    <xdr:to>
      <xdr:col>1</xdr:col>
      <xdr:colOff>1248322</xdr:colOff>
      <xdr:row>60</xdr:row>
      <xdr:rowOff>76426</xdr:rowOff>
    </xdr:to>
    <xdr:pic>
      <xdr:nvPicPr>
        <xdr:cNvPr id="22" name="Picture 52">
          <a:extLst>
            <a:ext uri="{FF2B5EF4-FFF2-40B4-BE49-F238E27FC236}">
              <a16:creationId xmlns:a16="http://schemas.microsoft.com/office/drawing/2014/main" xmlns="" id="{15888A7F-446D-4E14-827F-EB30520BE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629" y="27927205"/>
          <a:ext cx="1142968" cy="1153872"/>
        </a:xfrm>
        <a:prstGeom prst="rect">
          <a:avLst/>
        </a:prstGeom>
      </xdr:spPr>
    </xdr:pic>
    <xdr:clientData/>
  </xdr:twoCellAnchor>
  <xdr:twoCellAnchor editAs="oneCell">
    <xdr:from>
      <xdr:col>1</xdr:col>
      <xdr:colOff>300251</xdr:colOff>
      <xdr:row>20</xdr:row>
      <xdr:rowOff>0</xdr:rowOff>
    </xdr:from>
    <xdr:to>
      <xdr:col>1</xdr:col>
      <xdr:colOff>1174719</xdr:colOff>
      <xdr:row>45</xdr:row>
      <xdr:rowOff>11838</xdr:rowOff>
    </xdr:to>
    <xdr:pic>
      <xdr:nvPicPr>
        <xdr:cNvPr id="23" name="Picture 53">
          <a:extLst>
            <a:ext uri="{FF2B5EF4-FFF2-40B4-BE49-F238E27FC236}">
              <a16:creationId xmlns:a16="http://schemas.microsoft.com/office/drawing/2014/main" xmlns="" id="{9A2BD302-8A98-4818-B8A2-52DE0DF6D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526" y="30393476"/>
          <a:ext cx="874468" cy="848918"/>
        </a:xfrm>
        <a:prstGeom prst="rect">
          <a:avLst/>
        </a:prstGeom>
      </xdr:spPr>
    </xdr:pic>
    <xdr:clientData/>
  </xdr:twoCellAnchor>
  <xdr:twoCellAnchor editAs="oneCell">
    <xdr:from>
      <xdr:col>1</xdr:col>
      <xdr:colOff>221288</xdr:colOff>
      <xdr:row>3</xdr:row>
      <xdr:rowOff>86591</xdr:rowOff>
    </xdr:from>
    <xdr:to>
      <xdr:col>1</xdr:col>
      <xdr:colOff>1202651</xdr:colOff>
      <xdr:row>10</xdr:row>
      <xdr:rowOff>203426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xmlns="" id="{74F477C9-FA1A-A27F-37B3-261F6612F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563" y="3753716"/>
          <a:ext cx="981363" cy="1093427"/>
        </a:xfrm>
        <a:prstGeom prst="rect">
          <a:avLst/>
        </a:prstGeom>
      </xdr:spPr>
    </xdr:pic>
    <xdr:clientData/>
  </xdr:twoCellAnchor>
  <xdr:twoCellAnchor editAs="oneCell">
    <xdr:from>
      <xdr:col>1</xdr:col>
      <xdr:colOff>250150</xdr:colOff>
      <xdr:row>6</xdr:row>
      <xdr:rowOff>76969</xdr:rowOff>
    </xdr:from>
    <xdr:to>
      <xdr:col>1</xdr:col>
      <xdr:colOff>1215138</xdr:colOff>
      <xdr:row>13</xdr:row>
      <xdr:rowOff>64310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xmlns="" id="{069345F7-C03A-994B-6364-68F5D4780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425" y="7449319"/>
          <a:ext cx="964988" cy="1087198"/>
        </a:xfrm>
        <a:prstGeom prst="rect">
          <a:avLst/>
        </a:prstGeom>
      </xdr:spPr>
    </xdr:pic>
    <xdr:clientData/>
  </xdr:twoCellAnchor>
  <xdr:twoCellAnchor editAs="oneCell">
    <xdr:from>
      <xdr:col>1</xdr:col>
      <xdr:colOff>76970</xdr:colOff>
      <xdr:row>20</xdr:row>
      <xdr:rowOff>0</xdr:rowOff>
    </xdr:from>
    <xdr:to>
      <xdr:col>1</xdr:col>
      <xdr:colOff>1247401</xdr:colOff>
      <xdr:row>53</xdr:row>
      <xdr:rowOff>40200</xdr:rowOff>
    </xdr:to>
    <xdr:pic>
      <xdr:nvPicPr>
        <xdr:cNvPr id="26" name="Picture 3">
          <a:extLst>
            <a:ext uri="{FF2B5EF4-FFF2-40B4-BE49-F238E27FC236}">
              <a16:creationId xmlns:a16="http://schemas.microsoft.com/office/drawing/2014/main" xmlns="" id="{E00D521F-945E-AC9C-2BE6-F3896C36E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245" y="29137553"/>
          <a:ext cx="1170431" cy="1106439"/>
        </a:xfrm>
        <a:prstGeom prst="rect">
          <a:avLst/>
        </a:prstGeom>
      </xdr:spPr>
    </xdr:pic>
    <xdr:clientData/>
  </xdr:twoCellAnchor>
  <xdr:twoCellAnchor editAs="oneCell">
    <xdr:from>
      <xdr:col>1</xdr:col>
      <xdr:colOff>221288</xdr:colOff>
      <xdr:row>20</xdr:row>
      <xdr:rowOff>0</xdr:rowOff>
    </xdr:from>
    <xdr:to>
      <xdr:col>1</xdr:col>
      <xdr:colOff>1270000</xdr:colOff>
      <xdr:row>39</xdr:row>
      <xdr:rowOff>155580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xmlns="" id="{13615AC2-D6AA-717C-8F12-214127B30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563" y="31509181"/>
          <a:ext cx="1048712" cy="1087349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211665</xdr:colOff>
      <xdr:row>20</xdr:row>
      <xdr:rowOff>0</xdr:rowOff>
    </xdr:from>
    <xdr:to>
      <xdr:col>1</xdr:col>
      <xdr:colOff>1241136</xdr:colOff>
      <xdr:row>33</xdr:row>
      <xdr:rowOff>64266</xdr:rowOff>
    </xdr:to>
    <xdr:pic>
      <xdr:nvPicPr>
        <xdr:cNvPr id="28" name="Picture 5">
          <a:extLst>
            <a:ext uri="{FF2B5EF4-FFF2-40B4-BE49-F238E27FC236}">
              <a16:creationId xmlns:a16="http://schemas.microsoft.com/office/drawing/2014/main" xmlns="" id="{D2BE2205-D36B-10FB-90E1-6A2E031A3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7940" y="32698529"/>
          <a:ext cx="1029471" cy="1096888"/>
        </a:xfrm>
        <a:prstGeom prst="rect">
          <a:avLst/>
        </a:prstGeom>
      </xdr:spPr>
    </xdr:pic>
    <xdr:clientData/>
  </xdr:twoCellAnchor>
  <xdr:twoCellAnchor editAs="oneCell">
    <xdr:from>
      <xdr:col>1</xdr:col>
      <xdr:colOff>76971</xdr:colOff>
      <xdr:row>1</xdr:row>
      <xdr:rowOff>134698</xdr:rowOff>
    </xdr:from>
    <xdr:to>
      <xdr:col>1</xdr:col>
      <xdr:colOff>1285655</xdr:colOff>
      <xdr:row>1</xdr:row>
      <xdr:rowOff>1096820</xdr:rowOff>
    </xdr:to>
    <xdr:pic>
      <xdr:nvPicPr>
        <xdr:cNvPr id="29" name="Picture 1">
          <a:extLst>
            <a:ext uri="{FF2B5EF4-FFF2-40B4-BE49-F238E27FC236}">
              <a16:creationId xmlns:a16="http://schemas.microsoft.com/office/drawing/2014/main" xmlns="" id="{3DE9FA0B-3140-4A51-9215-3360B01E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246" y="1372948"/>
          <a:ext cx="1208684" cy="962122"/>
        </a:xfrm>
        <a:prstGeom prst="rect">
          <a:avLst/>
        </a:prstGeom>
      </xdr:spPr>
    </xdr:pic>
    <xdr:clientData/>
  </xdr:twoCellAnchor>
  <xdr:twoCellAnchor editAs="oneCell">
    <xdr:from>
      <xdr:col>1</xdr:col>
      <xdr:colOff>269393</xdr:colOff>
      <xdr:row>2</xdr:row>
      <xdr:rowOff>90402</xdr:rowOff>
    </xdr:from>
    <xdr:to>
      <xdr:col>1</xdr:col>
      <xdr:colOff>1193029</xdr:colOff>
      <xdr:row>2</xdr:row>
      <xdr:rowOff>1135944</xdr:rowOff>
    </xdr:to>
    <xdr:pic>
      <xdr:nvPicPr>
        <xdr:cNvPr id="30" name="Picture 3">
          <a:extLst>
            <a:ext uri="{FF2B5EF4-FFF2-40B4-BE49-F238E27FC236}">
              <a16:creationId xmlns:a16="http://schemas.microsoft.com/office/drawing/2014/main" xmlns="" id="{2710A1A1-C191-40E3-80DC-247BCEB8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5668" y="2528802"/>
          <a:ext cx="923636" cy="1045542"/>
        </a:xfrm>
        <a:prstGeom prst="rect">
          <a:avLst/>
        </a:prstGeom>
      </xdr:spPr>
    </xdr:pic>
    <xdr:clientData/>
  </xdr:twoCellAnchor>
  <xdr:twoCellAnchor editAs="oneCell">
    <xdr:from>
      <xdr:col>1</xdr:col>
      <xdr:colOff>298258</xdr:colOff>
      <xdr:row>3</xdr:row>
      <xdr:rowOff>105834</xdr:rowOff>
    </xdr:from>
    <xdr:to>
      <xdr:col>1</xdr:col>
      <xdr:colOff>1144925</xdr:colOff>
      <xdr:row>3</xdr:row>
      <xdr:rowOff>1125070</xdr:rowOff>
    </xdr:to>
    <xdr:pic>
      <xdr:nvPicPr>
        <xdr:cNvPr id="31" name="Picture 5">
          <a:extLst>
            <a:ext uri="{FF2B5EF4-FFF2-40B4-BE49-F238E27FC236}">
              <a16:creationId xmlns:a16="http://schemas.microsoft.com/office/drawing/2014/main" xmlns="" id="{85B43056-65F1-4DE1-AE51-B30ABDB32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4533" y="3744384"/>
          <a:ext cx="846667" cy="1019236"/>
        </a:xfrm>
        <a:prstGeom prst="rect">
          <a:avLst/>
        </a:prstGeom>
      </xdr:spPr>
    </xdr:pic>
    <xdr:clientData/>
  </xdr:twoCellAnchor>
  <xdr:twoCellAnchor editAs="oneCell">
    <xdr:from>
      <xdr:col>1</xdr:col>
      <xdr:colOff>144317</xdr:colOff>
      <xdr:row>5</xdr:row>
      <xdr:rowOff>96213</xdr:rowOff>
    </xdr:from>
    <xdr:to>
      <xdr:col>1</xdr:col>
      <xdr:colOff>1269999</xdr:colOff>
      <xdr:row>5</xdr:row>
      <xdr:rowOff>1130894</xdr:rowOff>
    </xdr:to>
    <xdr:pic>
      <xdr:nvPicPr>
        <xdr:cNvPr id="32" name="Picture 9">
          <a:extLst>
            <a:ext uri="{FF2B5EF4-FFF2-40B4-BE49-F238E27FC236}">
              <a16:creationId xmlns:a16="http://schemas.microsoft.com/office/drawing/2014/main" xmlns="" id="{5BC40D01-B3F5-43AA-A804-79FC44B9A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592" y="6135063"/>
          <a:ext cx="1125682" cy="1034681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192425</xdr:colOff>
      <xdr:row>6</xdr:row>
      <xdr:rowOff>48106</xdr:rowOff>
    </xdr:from>
    <xdr:to>
      <xdr:col>1</xdr:col>
      <xdr:colOff>1304766</xdr:colOff>
      <xdr:row>6</xdr:row>
      <xdr:rowOff>1164167</xdr:rowOff>
    </xdr:to>
    <xdr:pic>
      <xdr:nvPicPr>
        <xdr:cNvPr id="33" name="Picture 11">
          <a:extLst>
            <a:ext uri="{FF2B5EF4-FFF2-40B4-BE49-F238E27FC236}">
              <a16:creationId xmlns:a16="http://schemas.microsoft.com/office/drawing/2014/main" xmlns="" id="{CE299519-644C-46A1-A262-94A429FAD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700" y="7287106"/>
          <a:ext cx="1112341" cy="1116061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192424</xdr:colOff>
      <xdr:row>7</xdr:row>
      <xdr:rowOff>57726</xdr:rowOff>
    </xdr:from>
    <xdr:to>
      <xdr:col>1</xdr:col>
      <xdr:colOff>1250758</xdr:colOff>
      <xdr:row>7</xdr:row>
      <xdr:rowOff>1150265</xdr:rowOff>
    </xdr:to>
    <xdr:pic>
      <xdr:nvPicPr>
        <xdr:cNvPr id="34" name="Picture 13">
          <a:extLst>
            <a:ext uri="{FF2B5EF4-FFF2-40B4-BE49-F238E27FC236}">
              <a16:creationId xmlns:a16="http://schemas.microsoft.com/office/drawing/2014/main" xmlns="" id="{A7F82C30-408A-4ED0-A129-8D8CC1763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699" y="8496876"/>
          <a:ext cx="1058334" cy="1092539"/>
        </a:xfrm>
        <a:prstGeom prst="rect">
          <a:avLst/>
        </a:prstGeom>
      </xdr:spPr>
    </xdr:pic>
    <xdr:clientData/>
  </xdr:twoCellAnchor>
  <xdr:twoCellAnchor editAs="oneCell">
    <xdr:from>
      <xdr:col>1</xdr:col>
      <xdr:colOff>202046</xdr:colOff>
      <xdr:row>8</xdr:row>
      <xdr:rowOff>57727</xdr:rowOff>
    </xdr:from>
    <xdr:to>
      <xdr:col>1</xdr:col>
      <xdr:colOff>1327728</xdr:colOff>
      <xdr:row>8</xdr:row>
      <xdr:rowOff>1173755</xdr:rowOff>
    </xdr:to>
    <xdr:pic>
      <xdr:nvPicPr>
        <xdr:cNvPr id="35" name="Picture 15">
          <a:extLst>
            <a:ext uri="{FF2B5EF4-FFF2-40B4-BE49-F238E27FC236}">
              <a16:creationId xmlns:a16="http://schemas.microsoft.com/office/drawing/2014/main" xmlns="" id="{1671466E-24DE-45C4-AF9E-ABCD0F6CE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321" y="9697027"/>
          <a:ext cx="1125682" cy="1116028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105834</xdr:colOff>
      <xdr:row>9</xdr:row>
      <xdr:rowOff>86591</xdr:rowOff>
    </xdr:from>
    <xdr:to>
      <xdr:col>1</xdr:col>
      <xdr:colOff>1279622</xdr:colOff>
      <xdr:row>9</xdr:row>
      <xdr:rowOff>1172522</xdr:rowOff>
    </xdr:to>
    <xdr:pic>
      <xdr:nvPicPr>
        <xdr:cNvPr id="36" name="Picture 17">
          <a:extLst>
            <a:ext uri="{FF2B5EF4-FFF2-40B4-BE49-F238E27FC236}">
              <a16:creationId xmlns:a16="http://schemas.microsoft.com/office/drawing/2014/main" xmlns="" id="{B39F33C3-D9FB-4321-ACED-5F793A1FD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109" y="10926041"/>
          <a:ext cx="1173788" cy="1085931"/>
        </a:xfrm>
        <a:prstGeom prst="rect">
          <a:avLst/>
        </a:prstGeom>
      </xdr:spPr>
    </xdr:pic>
    <xdr:clientData/>
  </xdr:twoCellAnchor>
  <xdr:twoCellAnchor editAs="oneCell">
    <xdr:from>
      <xdr:col>1</xdr:col>
      <xdr:colOff>96213</xdr:colOff>
      <xdr:row>10</xdr:row>
      <xdr:rowOff>48106</xdr:rowOff>
    </xdr:from>
    <xdr:to>
      <xdr:col>1</xdr:col>
      <xdr:colOff>1221895</xdr:colOff>
      <xdr:row>10</xdr:row>
      <xdr:rowOff>1166233</xdr:rowOff>
    </xdr:to>
    <xdr:pic>
      <xdr:nvPicPr>
        <xdr:cNvPr id="37" name="Picture 19">
          <a:extLst>
            <a:ext uri="{FF2B5EF4-FFF2-40B4-BE49-F238E27FC236}">
              <a16:creationId xmlns:a16="http://schemas.microsoft.com/office/drawing/2014/main" xmlns="" id="{5D4919E7-1AC7-4E98-A4D5-2CA4CE90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88" y="12087706"/>
          <a:ext cx="1125682" cy="111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163561</xdr:colOff>
      <xdr:row>11</xdr:row>
      <xdr:rowOff>96213</xdr:rowOff>
    </xdr:from>
    <xdr:to>
      <xdr:col>1</xdr:col>
      <xdr:colOff>1241137</xdr:colOff>
      <xdr:row>11</xdr:row>
      <xdr:rowOff>1110402</xdr:rowOff>
    </xdr:to>
    <xdr:pic>
      <xdr:nvPicPr>
        <xdr:cNvPr id="38" name="Picture 21">
          <a:extLst>
            <a:ext uri="{FF2B5EF4-FFF2-40B4-BE49-F238E27FC236}">
              <a16:creationId xmlns:a16="http://schemas.microsoft.com/office/drawing/2014/main" xmlns="" id="{558677F2-A0C3-4D1D-B6B9-D09DC9093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836" y="13335963"/>
          <a:ext cx="1077576" cy="1014189"/>
        </a:xfrm>
        <a:prstGeom prst="rect">
          <a:avLst/>
        </a:prstGeom>
      </xdr:spPr>
    </xdr:pic>
    <xdr:clientData/>
  </xdr:twoCellAnchor>
  <xdr:twoCellAnchor editAs="oneCell">
    <xdr:from>
      <xdr:col>1</xdr:col>
      <xdr:colOff>190691</xdr:colOff>
      <xdr:row>12</xdr:row>
      <xdr:rowOff>86591</xdr:rowOff>
    </xdr:from>
    <xdr:to>
      <xdr:col>1</xdr:col>
      <xdr:colOff>1194966</xdr:colOff>
      <xdr:row>12</xdr:row>
      <xdr:rowOff>1144924</xdr:rowOff>
    </xdr:to>
    <xdr:pic>
      <xdr:nvPicPr>
        <xdr:cNvPr id="39" name="Picture 24">
          <a:extLst>
            <a:ext uri="{FF2B5EF4-FFF2-40B4-BE49-F238E27FC236}">
              <a16:creationId xmlns:a16="http://schemas.microsoft.com/office/drawing/2014/main" xmlns="" id="{9A32C0DE-FA8C-4877-BAF7-F92382281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966" y="14526491"/>
          <a:ext cx="1004275" cy="1058333"/>
        </a:xfrm>
        <a:prstGeom prst="rect">
          <a:avLst/>
        </a:prstGeom>
      </xdr:spPr>
    </xdr:pic>
    <xdr:clientData/>
  </xdr:twoCellAnchor>
  <xdr:twoCellAnchor editAs="oneCell">
    <xdr:from>
      <xdr:col>1</xdr:col>
      <xdr:colOff>220709</xdr:colOff>
      <xdr:row>14</xdr:row>
      <xdr:rowOff>82742</xdr:rowOff>
    </xdr:from>
    <xdr:to>
      <xdr:col>1</xdr:col>
      <xdr:colOff>1267048</xdr:colOff>
      <xdr:row>14</xdr:row>
      <xdr:rowOff>1134339</xdr:rowOff>
    </xdr:to>
    <xdr:pic>
      <xdr:nvPicPr>
        <xdr:cNvPr id="40" name="Picture 25">
          <a:extLst>
            <a:ext uri="{FF2B5EF4-FFF2-40B4-BE49-F238E27FC236}">
              <a16:creationId xmlns:a16="http://schemas.microsoft.com/office/drawing/2014/main" xmlns="" id="{A744CDB0-F4C1-45AB-8E9B-C68A1BA8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984" y="16922942"/>
          <a:ext cx="1046339" cy="1051597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179915</xdr:colOff>
      <xdr:row>13</xdr:row>
      <xdr:rowOff>75815</xdr:rowOff>
    </xdr:from>
    <xdr:to>
      <xdr:col>1</xdr:col>
      <xdr:colOff>1238841</xdr:colOff>
      <xdr:row>13</xdr:row>
      <xdr:rowOff>1130042</xdr:rowOff>
    </xdr:to>
    <xdr:pic>
      <xdr:nvPicPr>
        <xdr:cNvPr id="41" name="Picture 27">
          <a:extLst>
            <a:ext uri="{FF2B5EF4-FFF2-40B4-BE49-F238E27FC236}">
              <a16:creationId xmlns:a16="http://schemas.microsoft.com/office/drawing/2014/main" xmlns="" id="{82E45A60-2989-478E-92B0-CED8E5027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190" y="15715865"/>
          <a:ext cx="1058926" cy="1054227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16</xdr:row>
      <xdr:rowOff>38485</xdr:rowOff>
    </xdr:from>
    <xdr:to>
      <xdr:col>1</xdr:col>
      <xdr:colOff>1275684</xdr:colOff>
      <xdr:row>16</xdr:row>
      <xdr:rowOff>1125682</xdr:rowOff>
    </xdr:to>
    <xdr:pic>
      <xdr:nvPicPr>
        <xdr:cNvPr id="42" name="Picture 29">
          <a:extLst>
            <a:ext uri="{FF2B5EF4-FFF2-40B4-BE49-F238E27FC236}">
              <a16:creationId xmlns:a16="http://schemas.microsoft.com/office/drawing/2014/main" xmlns="" id="{84D7DE38-F1FB-47FF-A024-12C5A831C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19278985"/>
          <a:ext cx="1102502" cy="1087197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192425</xdr:colOff>
      <xdr:row>17</xdr:row>
      <xdr:rowOff>57728</xdr:rowOff>
    </xdr:from>
    <xdr:to>
      <xdr:col>1</xdr:col>
      <xdr:colOff>1289243</xdr:colOff>
      <xdr:row>17</xdr:row>
      <xdr:rowOff>1114700</xdr:rowOff>
    </xdr:to>
    <xdr:pic>
      <xdr:nvPicPr>
        <xdr:cNvPr id="43" name="Picture 31">
          <a:extLst>
            <a:ext uri="{FF2B5EF4-FFF2-40B4-BE49-F238E27FC236}">
              <a16:creationId xmlns:a16="http://schemas.microsoft.com/office/drawing/2014/main" xmlns="" id="{D3C6CD3B-3CAD-4847-B6A4-AABFA1D3C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700" y="20498378"/>
          <a:ext cx="1096818" cy="1056972"/>
        </a:xfrm>
        <a:prstGeom prst="rect">
          <a:avLst/>
        </a:prstGeom>
      </xdr:spPr>
    </xdr:pic>
    <xdr:clientData/>
  </xdr:twoCellAnchor>
  <xdr:twoCellAnchor editAs="oneCell">
    <xdr:from>
      <xdr:col>1</xdr:col>
      <xdr:colOff>307878</xdr:colOff>
      <xdr:row>19</xdr:row>
      <xdr:rowOff>19243</xdr:rowOff>
    </xdr:from>
    <xdr:to>
      <xdr:col>1</xdr:col>
      <xdr:colOff>1125681</xdr:colOff>
      <xdr:row>19</xdr:row>
      <xdr:rowOff>1187533</xdr:rowOff>
    </xdr:to>
    <xdr:pic>
      <xdr:nvPicPr>
        <xdr:cNvPr id="44" name="Picture 35">
          <a:extLst>
            <a:ext uri="{FF2B5EF4-FFF2-40B4-BE49-F238E27FC236}">
              <a16:creationId xmlns:a16="http://schemas.microsoft.com/office/drawing/2014/main" xmlns="" id="{54DFD3BF-569A-4208-BE27-E519CCB05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4153" y="22860193"/>
          <a:ext cx="817803" cy="1168290"/>
        </a:xfrm>
        <a:prstGeom prst="rect">
          <a:avLst/>
        </a:prstGeom>
      </xdr:spPr>
    </xdr:pic>
    <xdr:clientData/>
  </xdr:twoCellAnchor>
  <xdr:twoCellAnchor editAs="oneCell">
    <xdr:from>
      <xdr:col>1</xdr:col>
      <xdr:colOff>298257</xdr:colOff>
      <xdr:row>4</xdr:row>
      <xdr:rowOff>86592</xdr:rowOff>
    </xdr:from>
    <xdr:to>
      <xdr:col>1</xdr:col>
      <xdr:colOff>1221894</xdr:colOff>
      <xdr:row>4</xdr:row>
      <xdr:rowOff>1137003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xmlns="" id="{576C6D44-B311-FE47-A8CC-2B9C391F6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4532" y="4925292"/>
          <a:ext cx="923637" cy="1050411"/>
        </a:xfrm>
        <a:prstGeom prst="rect">
          <a:avLst/>
        </a:prstGeom>
      </xdr:spPr>
    </xdr:pic>
    <xdr:clientData/>
  </xdr:twoCellAnchor>
  <xdr:twoCellAnchor editAs="oneCell">
    <xdr:from>
      <xdr:col>1</xdr:col>
      <xdr:colOff>202047</xdr:colOff>
      <xdr:row>15</xdr:row>
      <xdr:rowOff>38485</xdr:rowOff>
    </xdr:from>
    <xdr:to>
      <xdr:col>1</xdr:col>
      <xdr:colOff>1128889</xdr:colOff>
      <xdr:row>15</xdr:row>
      <xdr:rowOff>979394</xdr:rowOff>
    </xdr:to>
    <xdr:pic>
      <xdr:nvPicPr>
        <xdr:cNvPr id="46" name="Picture 4">
          <a:extLst>
            <a:ext uri="{FF2B5EF4-FFF2-40B4-BE49-F238E27FC236}">
              <a16:creationId xmlns:a16="http://schemas.microsoft.com/office/drawing/2014/main" xmlns="" id="{9F0847A6-CAA4-F6DE-0DB6-39B1A4D36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322" y="18078835"/>
          <a:ext cx="926842" cy="940909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18</xdr:row>
      <xdr:rowOff>76971</xdr:rowOff>
    </xdr:from>
    <xdr:to>
      <xdr:col>1</xdr:col>
      <xdr:colOff>1183410</xdr:colOff>
      <xdr:row>18</xdr:row>
      <xdr:rowOff>1082815</xdr:rowOff>
    </xdr:to>
    <xdr:pic>
      <xdr:nvPicPr>
        <xdr:cNvPr id="47" name="Picture 6">
          <a:extLst>
            <a:ext uri="{FF2B5EF4-FFF2-40B4-BE49-F238E27FC236}">
              <a16:creationId xmlns:a16="http://schemas.microsoft.com/office/drawing/2014/main" xmlns="" id="{6532A852-95CE-D902-F557-78B978A65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21717771"/>
          <a:ext cx="1000606" cy="10058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BCF%202026%20Holiday%20SC%20_%20Quote%20Sheet_202604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s SC POE Sales"/>
      <sheetName val="Commitment"/>
      <sheetName val="Projection"/>
      <sheetName val="Oct quote"/>
      <sheetName val="Sep quote"/>
      <sheetName val="BCF POE update"/>
      <sheetName val="ValueSelect"/>
      <sheetName val="Data"/>
      <sheetName val="Customer Brand"/>
      <sheetName val="2026.4.17 update"/>
      <sheetName val="2026.4.16 update"/>
      <sheetName val="2026.4.7 update"/>
      <sheetName val="2026.3.30 update"/>
      <sheetName val="Bessie 0319"/>
      <sheetName val="Bessie.3.17"/>
      <sheetName val="Bessie 0313"/>
      <sheetName val="Bessie 0304"/>
      <sheetName val="Bessie 0303"/>
      <sheetName val="Bessie 0302"/>
      <sheetName val="Bessie 0227"/>
      <sheetName val="BCF POE quote"/>
      <sheetName val="Ross POE quote"/>
      <sheetName val="Bessie 5.22"/>
      <sheetName val="Cathy 2025.3.7 Quote"/>
      <sheetName val="India poly slub DI"/>
      <sheetName val="India poly slub 0415"/>
      <sheetName val="MF SC- Pak Fabric"/>
      <sheetName val="Poly Slub SC- Pak Fabric"/>
      <sheetName val="Ross POE quote (2)"/>
      <sheetName val="India 0318"/>
      <sheetName val="Poly Slub SC- Pak China Fabric"/>
      <sheetName val="MF SC-PAK China Fabric "/>
      <sheetName val="Summary"/>
      <sheetName val="Cathy 2025.3.7 Quote (2)"/>
      <sheetName val="Cathy 2025.2.26 Quote"/>
      <sheetName val="Cathy 2025.2.25 Quote (2)"/>
    </sheetNames>
    <sheetDataSet>
      <sheetData sheetId="0"/>
      <sheetData sheetId="1"/>
      <sheetData sheetId="2">
        <row r="20">
          <cell r="M20">
            <v>34200</v>
          </cell>
        </row>
        <row r="21">
          <cell r="M21" t="str">
            <v>SEPT</v>
          </cell>
        </row>
        <row r="36">
          <cell r="M36">
            <v>1800</v>
          </cell>
        </row>
        <row r="51">
          <cell r="M51">
            <v>1800</v>
          </cell>
        </row>
        <row r="55">
          <cell r="M55">
            <v>1800</v>
          </cell>
        </row>
        <row r="61">
          <cell r="M61">
            <v>1800</v>
          </cell>
        </row>
        <row r="66">
          <cell r="M66">
            <v>1800</v>
          </cell>
        </row>
      </sheetData>
      <sheetData sheetId="3"/>
      <sheetData sheetId="4"/>
      <sheetData sheetId="5">
        <row r="46">
          <cell r="AE46">
            <v>4.5</v>
          </cell>
        </row>
        <row r="48">
          <cell r="K48">
            <v>2.4</v>
          </cell>
          <cell r="AE48">
            <v>4.8499999999999996</v>
          </cell>
        </row>
        <row r="49">
          <cell r="K49">
            <v>2.4500000000000002</v>
          </cell>
          <cell r="AE49">
            <v>4.8499999999999996</v>
          </cell>
        </row>
        <row r="50">
          <cell r="K50">
            <v>3.0900000000000003</v>
          </cell>
          <cell r="AE50">
            <v>5.85</v>
          </cell>
        </row>
        <row r="51">
          <cell r="K51">
            <v>3.14</v>
          </cell>
        </row>
        <row r="76">
          <cell r="K76">
            <v>3.1</v>
          </cell>
          <cell r="AE76">
            <v>5.75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L20"/>
  <sheetViews>
    <sheetView tabSelected="1" topLeftCell="AU7" zoomScale="85" zoomScaleNormal="85" workbookViewId="0">
      <selection activeCell="AY8" sqref="AY8"/>
    </sheetView>
  </sheetViews>
  <sheetFormatPr defaultRowHeight="12.75" x14ac:dyDescent="0.2"/>
  <cols>
    <col min="1" max="54" width="20" style="1" customWidth="1"/>
    <col min="55" max="55" width="9.140625" style="1" customWidth="1"/>
    <col min="56" max="16384" width="9.140625" style="1"/>
  </cols>
  <sheetData>
    <row r="1" spans="1:64" s="28" customFormat="1" ht="68.099999999999994" customHeight="1" x14ac:dyDescent="0.25">
      <c r="A1" s="2" t="s">
        <v>11</v>
      </c>
      <c r="B1" s="2" t="s">
        <v>12</v>
      </c>
      <c r="C1" s="3" t="s">
        <v>13</v>
      </c>
      <c r="D1" s="4" t="s">
        <v>3</v>
      </c>
      <c r="E1" s="4" t="s">
        <v>2</v>
      </c>
      <c r="F1" s="5" t="s">
        <v>4</v>
      </c>
      <c r="G1" s="3" t="s">
        <v>5</v>
      </c>
      <c r="H1" s="6" t="s">
        <v>14</v>
      </c>
      <c r="I1" s="7" t="s">
        <v>1</v>
      </c>
      <c r="J1" s="6" t="s">
        <v>15</v>
      </c>
      <c r="K1" s="6" t="s">
        <v>16</v>
      </c>
      <c r="L1" s="6" t="s">
        <v>17</v>
      </c>
      <c r="M1" s="7" t="s">
        <v>6</v>
      </c>
      <c r="N1" s="6" t="s">
        <v>18</v>
      </c>
      <c r="O1" s="6" t="s">
        <v>7</v>
      </c>
      <c r="P1" s="3" t="s">
        <v>19</v>
      </c>
      <c r="Q1" s="3" t="s">
        <v>20</v>
      </c>
      <c r="R1" s="3" t="s">
        <v>0</v>
      </c>
      <c r="S1" s="3" t="s">
        <v>21</v>
      </c>
      <c r="T1" s="7" t="s">
        <v>22</v>
      </c>
      <c r="U1" s="8" t="s">
        <v>23</v>
      </c>
      <c r="V1" s="9" t="s">
        <v>8</v>
      </c>
      <c r="W1" s="2" t="s">
        <v>24</v>
      </c>
      <c r="X1" s="10" t="s">
        <v>25</v>
      </c>
      <c r="Y1" s="10" t="s">
        <v>26</v>
      </c>
      <c r="Z1" s="10" t="s">
        <v>27</v>
      </c>
      <c r="AA1" s="10" t="s">
        <v>28</v>
      </c>
      <c r="AB1" s="10" t="s">
        <v>29</v>
      </c>
      <c r="AC1" s="10" t="s">
        <v>30</v>
      </c>
      <c r="AD1" s="11" t="s">
        <v>31</v>
      </c>
      <c r="AE1" s="12" t="s">
        <v>32</v>
      </c>
      <c r="AF1" s="13" t="s">
        <v>33</v>
      </c>
      <c r="AG1" s="14" t="s">
        <v>34</v>
      </c>
      <c r="AH1" s="15" t="s">
        <v>35</v>
      </c>
      <c r="AI1" s="2" t="s">
        <v>36</v>
      </c>
      <c r="AJ1" s="16" t="s">
        <v>37</v>
      </c>
      <c r="AK1" s="2" t="s">
        <v>38</v>
      </c>
      <c r="AL1" s="17" t="s">
        <v>39</v>
      </c>
      <c r="AM1" s="18" t="s">
        <v>40</v>
      </c>
      <c r="AN1" s="16" t="s">
        <v>41</v>
      </c>
      <c r="AO1" s="17" t="s">
        <v>42</v>
      </c>
      <c r="AP1" s="16" t="s">
        <v>43</v>
      </c>
      <c r="AQ1" s="17" t="s">
        <v>44</v>
      </c>
      <c r="AR1" s="16" t="s">
        <v>45</v>
      </c>
      <c r="AS1" s="19" t="s">
        <v>46</v>
      </c>
      <c r="AT1" s="17" t="s">
        <v>47</v>
      </c>
      <c r="AU1" s="16" t="s">
        <v>48</v>
      </c>
      <c r="AV1" s="16" t="s">
        <v>49</v>
      </c>
      <c r="AW1" s="20" t="s">
        <v>50</v>
      </c>
      <c r="AX1" s="21" t="s">
        <v>51</v>
      </c>
      <c r="AY1" s="22" t="s">
        <v>52</v>
      </c>
      <c r="AZ1" s="23" t="s">
        <v>53</v>
      </c>
      <c r="BA1" s="21" t="s">
        <v>54</v>
      </c>
      <c r="BB1" s="24" t="s">
        <v>55</v>
      </c>
      <c r="BC1" s="2" t="s">
        <v>56</v>
      </c>
      <c r="BD1" s="16" t="s">
        <v>57</v>
      </c>
      <c r="BE1" s="16" t="s">
        <v>58</v>
      </c>
      <c r="BF1" s="16" t="s">
        <v>59</v>
      </c>
      <c r="BG1" s="25" t="s">
        <v>60</v>
      </c>
      <c r="BH1" s="26" t="s">
        <v>61</v>
      </c>
      <c r="BI1" s="26" t="s">
        <v>62</v>
      </c>
      <c r="BJ1" s="27" t="s">
        <v>63</v>
      </c>
      <c r="BK1" s="27" t="s">
        <v>64</v>
      </c>
      <c r="BL1" s="27" t="s">
        <v>65</v>
      </c>
    </row>
    <row r="2" spans="1:64" s="28" customFormat="1" ht="94.5" customHeight="1" x14ac:dyDescent="0.25">
      <c r="A2" s="29">
        <v>1</v>
      </c>
      <c r="B2" s="30"/>
      <c r="C2" s="31"/>
      <c r="D2" s="31" t="s">
        <v>66</v>
      </c>
      <c r="E2" s="31" t="s">
        <v>67</v>
      </c>
      <c r="F2" s="31" t="s">
        <v>68</v>
      </c>
      <c r="G2" s="54" t="s">
        <v>91</v>
      </c>
      <c r="H2" s="33" t="s">
        <v>140</v>
      </c>
      <c r="I2" s="33" t="s">
        <v>79</v>
      </c>
      <c r="J2" s="33" t="s">
        <v>88</v>
      </c>
      <c r="K2" s="33" t="s">
        <v>71</v>
      </c>
      <c r="L2" s="33" t="s">
        <v>87</v>
      </c>
      <c r="M2" s="33" t="s">
        <v>139</v>
      </c>
      <c r="N2" s="34" t="s">
        <v>138</v>
      </c>
      <c r="O2" s="32" t="s">
        <v>77</v>
      </c>
      <c r="P2" s="31"/>
      <c r="Q2" s="31"/>
      <c r="R2" s="62" t="s">
        <v>119</v>
      </c>
      <c r="S2" s="35"/>
      <c r="T2" s="31" t="s">
        <v>74</v>
      </c>
      <c r="U2" s="36">
        <f>'[1]BCF POE update'!K48</f>
        <v>2.4</v>
      </c>
      <c r="V2" s="31" t="s">
        <v>10</v>
      </c>
      <c r="W2" s="31"/>
      <c r="X2" s="37">
        <v>58</v>
      </c>
      <c r="Y2" s="37">
        <v>40</v>
      </c>
      <c r="Z2" s="37">
        <v>20</v>
      </c>
      <c r="AA2" s="37">
        <v>58</v>
      </c>
      <c r="AB2" s="37">
        <v>40</v>
      </c>
      <c r="AC2" s="37">
        <v>20</v>
      </c>
      <c r="AD2" s="38">
        <v>11.3</v>
      </c>
      <c r="AE2" s="39">
        <v>12</v>
      </c>
      <c r="AF2" s="40">
        <f t="shared" ref="AF2:AF20" si="0">IF(AA2="","",AA2*AB2*AC2/1000000)</f>
        <v>4.6399999999999997E-2</v>
      </c>
      <c r="AG2" s="38">
        <v>63</v>
      </c>
      <c r="AH2" s="41">
        <f t="shared" ref="AH2:AH20" si="1">IF(AE2="","",AG2/AF2*AE2)</f>
        <v>16293.103448275864</v>
      </c>
      <c r="AI2" s="42">
        <v>2000</v>
      </c>
      <c r="AJ2" s="43">
        <f t="shared" ref="AJ2:AJ20" si="2">IF(ISERROR(AI2/AH2),"",AI2/AH2)</f>
        <v>0.12275132275132274</v>
      </c>
      <c r="AK2" s="44" t="s">
        <v>75</v>
      </c>
      <c r="AL2" s="45">
        <v>0.28800000000000003</v>
      </c>
      <c r="AM2" s="43">
        <f t="shared" ref="AM2:AM20" si="3">IF(ISERROR(U2*AL2),"",U2*AL2)</f>
        <v>0.69120000000000004</v>
      </c>
      <c r="AN2" s="43">
        <f t="shared" ref="AN2:AN20" si="4">IF(ISERROR(U2+AJ2+AM2),"",U2+AJ2+AM2)</f>
        <v>3.2139513227513223</v>
      </c>
      <c r="AO2" s="46"/>
      <c r="AP2" s="43">
        <f t="shared" ref="AP2:AP20" si="5">IF(ISERROR(AY2*AO2),"",AY2*AO2)</f>
        <v>0</v>
      </c>
      <c r="AQ2" s="46">
        <v>0.05</v>
      </c>
      <c r="AR2" s="43">
        <f t="shared" ref="AR2:AR20" si="6">IF(ISERROR(AY2*AQ2),"",AY2*AQ2)</f>
        <v>0.29249999999999998</v>
      </c>
      <c r="AS2" s="47"/>
      <c r="AT2" s="46">
        <v>0</v>
      </c>
      <c r="AU2" s="43">
        <f t="shared" ref="AU2:AU20" si="7">IF(ISERROR(AY2*AT2),"",AY2*AT2)</f>
        <v>0</v>
      </c>
      <c r="AV2" s="43">
        <f t="shared" ref="AV2:AV20" si="8">IF(ISERROR(AP2+AR2+AU2),"",AP2+AR2+AU2)</f>
        <v>0.29249999999999998</v>
      </c>
      <c r="AW2" s="43">
        <f t="shared" ref="AW2:AW20" si="9">IF(ISERROR(AN2+AV2),"",AN2+AV2)</f>
        <v>3.5064513227513223</v>
      </c>
      <c r="AX2" s="48">
        <f t="shared" ref="AX2:AX20" si="10">IF(ISERROR((AY2-AW2)/AY2),"",(AY2-AW2)/AY2)</f>
        <v>0.40060661149550042</v>
      </c>
      <c r="AY2" s="49">
        <f>'[1]BCF POE update'!AE50</f>
        <v>5.85</v>
      </c>
      <c r="AZ2" s="49">
        <v>12.99</v>
      </c>
      <c r="BA2" s="48">
        <f t="shared" ref="BA2:BA20" si="11">IF(ISERROR((AZ2-AY2)/AZ2),"",(AZ2-AY2)/AZ2)</f>
        <v>0.54965357967667439</v>
      </c>
      <c r="BB2" s="47"/>
      <c r="BC2" s="42">
        <f>[1]Projection!M20</f>
        <v>34200</v>
      </c>
      <c r="BD2" s="43">
        <f t="shared" ref="BD2:BD20" si="12">IF(ISERROR(AW2*BC2),"",AW2*BC2)</f>
        <v>119920.63523809523</v>
      </c>
      <c r="BE2" s="43">
        <f t="shared" ref="BE2:BE20" si="13">IF(ISERROR(AY2*BC2),"",AY2*BC2)</f>
        <v>200070</v>
      </c>
      <c r="BF2" s="43">
        <f t="shared" ref="BF2:BF20" si="14">IF(ISERROR(AZ2*BC2),"",AZ2*BC2)</f>
        <v>444258</v>
      </c>
      <c r="BG2" s="50">
        <f t="shared" ref="BG2:BG20" si="15">IF(X2="","",X2*Y2*Z2/1000000/AE2*BC2)</f>
        <v>132.23999999999998</v>
      </c>
      <c r="BH2" s="31">
        <v>11.3</v>
      </c>
      <c r="BI2" s="31"/>
      <c r="BJ2" s="28" t="s">
        <v>76</v>
      </c>
      <c r="BK2" s="28" t="s">
        <v>9</v>
      </c>
    </row>
    <row r="3" spans="1:64" s="28" customFormat="1" ht="94.5" customHeight="1" x14ac:dyDescent="0.25">
      <c r="A3" s="29">
        <v>2</v>
      </c>
      <c r="B3" s="30"/>
      <c r="C3" s="31"/>
      <c r="D3" s="31" t="s">
        <v>66</v>
      </c>
      <c r="E3" s="31" t="s">
        <v>67</v>
      </c>
      <c r="F3" s="31" t="s">
        <v>68</v>
      </c>
      <c r="G3" s="31" t="s">
        <v>92</v>
      </c>
      <c r="H3" s="33" t="s">
        <v>141</v>
      </c>
      <c r="I3" s="33" t="s">
        <v>69</v>
      </c>
      <c r="J3" s="33" t="s">
        <v>70</v>
      </c>
      <c r="K3" s="33" t="s">
        <v>93</v>
      </c>
      <c r="L3" s="33"/>
      <c r="M3" s="33" t="s">
        <v>72</v>
      </c>
      <c r="N3" s="34" t="s">
        <v>138</v>
      </c>
      <c r="O3" s="32" t="s">
        <v>73</v>
      </c>
      <c r="P3" s="31"/>
      <c r="Q3" s="31"/>
      <c r="R3" s="62" t="s">
        <v>120</v>
      </c>
      <c r="S3" s="35"/>
      <c r="T3" s="31" t="s">
        <v>74</v>
      </c>
      <c r="U3" s="36">
        <f>'[1]BCF POE update'!K45</f>
        <v>0</v>
      </c>
      <c r="V3" s="31" t="s">
        <v>10</v>
      </c>
      <c r="W3" s="31"/>
      <c r="X3" s="37">
        <v>58</v>
      </c>
      <c r="Y3" s="37">
        <v>40</v>
      </c>
      <c r="Z3" s="37">
        <v>28</v>
      </c>
      <c r="AA3" s="37">
        <v>58</v>
      </c>
      <c r="AB3" s="37">
        <v>40</v>
      </c>
      <c r="AC3" s="37">
        <v>28</v>
      </c>
      <c r="AD3" s="38">
        <v>14</v>
      </c>
      <c r="AE3" s="39">
        <v>24</v>
      </c>
      <c r="AF3" s="40">
        <f t="shared" si="0"/>
        <v>6.4960000000000004E-2</v>
      </c>
      <c r="AG3" s="38">
        <v>63</v>
      </c>
      <c r="AH3" s="41">
        <f t="shared" si="1"/>
        <v>23275.862068965514</v>
      </c>
      <c r="AI3" s="42">
        <v>2000</v>
      </c>
      <c r="AJ3" s="43">
        <f t="shared" si="2"/>
        <v>8.5925925925925933E-2</v>
      </c>
      <c r="AK3" s="44" t="s">
        <v>75</v>
      </c>
      <c r="AL3" s="45">
        <v>0.28800000000000003</v>
      </c>
      <c r="AM3" s="43">
        <f t="shared" si="3"/>
        <v>0</v>
      </c>
      <c r="AN3" s="43">
        <f t="shared" si="4"/>
        <v>8.5925925925925933E-2</v>
      </c>
      <c r="AO3" s="46"/>
      <c r="AP3" s="43">
        <f t="shared" si="5"/>
        <v>0</v>
      </c>
      <c r="AQ3" s="46">
        <v>0.05</v>
      </c>
      <c r="AR3" s="43">
        <f t="shared" si="6"/>
        <v>0.22500000000000001</v>
      </c>
      <c r="AS3" s="47"/>
      <c r="AT3" s="46">
        <v>0</v>
      </c>
      <c r="AU3" s="43">
        <f t="shared" si="7"/>
        <v>0</v>
      </c>
      <c r="AV3" s="43">
        <f t="shared" si="8"/>
        <v>0.22500000000000001</v>
      </c>
      <c r="AW3" s="43">
        <f t="shared" si="9"/>
        <v>0.31092592592592594</v>
      </c>
      <c r="AX3" s="48">
        <f t="shared" si="10"/>
        <v>0.93090534979423856</v>
      </c>
      <c r="AY3" s="49">
        <f>'[1]BCF POE update'!AE46</f>
        <v>4.5</v>
      </c>
      <c r="AZ3" s="49">
        <v>12.99</v>
      </c>
      <c r="BA3" s="48">
        <f t="shared" si="11"/>
        <v>0.6535796766743649</v>
      </c>
      <c r="BB3" s="47"/>
      <c r="BC3" s="42" t="str">
        <f>[1]Projection!M21</f>
        <v>SEPT</v>
      </c>
      <c r="BD3" s="43" t="str">
        <f t="shared" si="12"/>
        <v/>
      </c>
      <c r="BE3" s="43" t="str">
        <f t="shared" si="13"/>
        <v/>
      </c>
      <c r="BF3" s="43" t="str">
        <f t="shared" si="14"/>
        <v/>
      </c>
      <c r="BG3" s="50" t="e">
        <f t="shared" si="15"/>
        <v>#VALUE!</v>
      </c>
      <c r="BH3" s="31">
        <v>11.3</v>
      </c>
      <c r="BI3" s="31"/>
      <c r="BJ3" s="28" t="s">
        <v>76</v>
      </c>
      <c r="BK3" s="28" t="s">
        <v>9</v>
      </c>
    </row>
    <row r="4" spans="1:64" s="28" customFormat="1" ht="94.5" customHeight="1" x14ac:dyDescent="0.25">
      <c r="A4" s="29">
        <v>3</v>
      </c>
      <c r="B4" s="30"/>
      <c r="C4" s="31"/>
      <c r="D4" s="31" t="s">
        <v>66</v>
      </c>
      <c r="E4" s="31" t="s">
        <v>67</v>
      </c>
      <c r="F4" s="31" t="s">
        <v>68</v>
      </c>
      <c r="G4" s="31" t="s">
        <v>94</v>
      </c>
      <c r="H4" s="33" t="s">
        <v>140</v>
      </c>
      <c r="I4" s="33" t="s">
        <v>79</v>
      </c>
      <c r="J4" s="33" t="s">
        <v>88</v>
      </c>
      <c r="K4" s="33" t="s">
        <v>71</v>
      </c>
      <c r="L4" s="33" t="s">
        <v>87</v>
      </c>
      <c r="M4" s="33" t="s">
        <v>72</v>
      </c>
      <c r="N4" s="34" t="s">
        <v>138</v>
      </c>
      <c r="O4" s="32" t="s">
        <v>73</v>
      </c>
      <c r="P4" s="31"/>
      <c r="Q4" s="31"/>
      <c r="R4" s="62" t="s">
        <v>121</v>
      </c>
      <c r="S4" s="35"/>
      <c r="T4" s="31" t="s">
        <v>74</v>
      </c>
      <c r="U4" s="36">
        <f>U2</f>
        <v>2.4</v>
      </c>
      <c r="V4" s="31" t="s">
        <v>10</v>
      </c>
      <c r="W4" s="31"/>
      <c r="X4" s="37">
        <v>58</v>
      </c>
      <c r="Y4" s="37">
        <v>40</v>
      </c>
      <c r="Z4" s="37">
        <v>20</v>
      </c>
      <c r="AA4" s="37">
        <v>58</v>
      </c>
      <c r="AB4" s="37">
        <v>40</v>
      </c>
      <c r="AC4" s="37">
        <v>20</v>
      </c>
      <c r="AD4" s="38">
        <v>11.3</v>
      </c>
      <c r="AE4" s="39">
        <v>12</v>
      </c>
      <c r="AF4" s="40">
        <f t="shared" si="0"/>
        <v>4.6399999999999997E-2</v>
      </c>
      <c r="AG4" s="38">
        <v>63</v>
      </c>
      <c r="AH4" s="41">
        <f t="shared" si="1"/>
        <v>16293.103448275864</v>
      </c>
      <c r="AI4" s="42">
        <v>2000</v>
      </c>
      <c r="AJ4" s="43">
        <f t="shared" si="2"/>
        <v>0.12275132275132274</v>
      </c>
      <c r="AK4" s="44" t="s">
        <v>75</v>
      </c>
      <c r="AL4" s="45">
        <v>0.28800000000000003</v>
      </c>
      <c r="AM4" s="43">
        <f t="shared" si="3"/>
        <v>0.69120000000000004</v>
      </c>
      <c r="AN4" s="43">
        <f t="shared" si="4"/>
        <v>3.2139513227513223</v>
      </c>
      <c r="AO4" s="46"/>
      <c r="AP4" s="43">
        <f t="shared" si="5"/>
        <v>0</v>
      </c>
      <c r="AQ4" s="46">
        <v>0.05</v>
      </c>
      <c r="AR4" s="43">
        <f t="shared" si="6"/>
        <v>0.29249999999999998</v>
      </c>
      <c r="AS4" s="47"/>
      <c r="AT4" s="46">
        <v>0</v>
      </c>
      <c r="AU4" s="43">
        <f t="shared" si="7"/>
        <v>0</v>
      </c>
      <c r="AV4" s="43">
        <f t="shared" si="8"/>
        <v>0.29249999999999998</v>
      </c>
      <c r="AW4" s="43">
        <f t="shared" si="9"/>
        <v>3.5064513227513223</v>
      </c>
      <c r="AX4" s="48">
        <f t="shared" si="10"/>
        <v>0.40060661149550042</v>
      </c>
      <c r="AY4" s="49">
        <f>AY2</f>
        <v>5.85</v>
      </c>
      <c r="AZ4" s="49">
        <v>12.99</v>
      </c>
      <c r="BA4" s="48">
        <f t="shared" si="11"/>
        <v>0.54965357967667439</v>
      </c>
      <c r="BB4" s="47"/>
      <c r="BC4" s="42">
        <f>[1]Projection!M24</f>
        <v>0</v>
      </c>
      <c r="BD4" s="43">
        <f t="shared" si="12"/>
        <v>0</v>
      </c>
      <c r="BE4" s="43">
        <f t="shared" si="13"/>
        <v>0</v>
      </c>
      <c r="BF4" s="43">
        <f t="shared" si="14"/>
        <v>0</v>
      </c>
      <c r="BG4" s="50">
        <f t="shared" si="15"/>
        <v>0</v>
      </c>
      <c r="BH4" s="31">
        <v>11.3</v>
      </c>
      <c r="BI4" s="31"/>
      <c r="BJ4" s="28" t="s">
        <v>76</v>
      </c>
      <c r="BK4" s="28" t="s">
        <v>9</v>
      </c>
    </row>
    <row r="5" spans="1:64" s="28" customFormat="1" ht="94.5" customHeight="1" x14ac:dyDescent="0.25">
      <c r="A5" s="29">
        <v>4</v>
      </c>
      <c r="B5" s="30"/>
      <c r="C5" s="31"/>
      <c r="D5" s="31" t="s">
        <v>82</v>
      </c>
      <c r="E5" s="31" t="s">
        <v>83</v>
      </c>
      <c r="F5" s="31" t="s">
        <v>68</v>
      </c>
      <c r="G5" s="31" t="s">
        <v>95</v>
      </c>
      <c r="H5" s="55" t="s">
        <v>142</v>
      </c>
      <c r="I5" s="55" t="s">
        <v>79</v>
      </c>
      <c r="J5" s="33" t="s">
        <v>78</v>
      </c>
      <c r="K5" s="33" t="s">
        <v>71</v>
      </c>
      <c r="L5" s="33"/>
      <c r="M5" s="33" t="s">
        <v>72</v>
      </c>
      <c r="N5" s="34" t="s">
        <v>138</v>
      </c>
      <c r="O5" s="32" t="s">
        <v>73</v>
      </c>
      <c r="P5" s="31"/>
      <c r="Q5" s="31"/>
      <c r="R5" s="63" t="s">
        <v>122</v>
      </c>
      <c r="S5" s="35"/>
      <c r="T5" s="31" t="s">
        <v>74</v>
      </c>
      <c r="U5" s="56">
        <v>3.93</v>
      </c>
      <c r="V5" s="31" t="s">
        <v>10</v>
      </c>
      <c r="W5" s="31"/>
      <c r="X5" s="37">
        <v>61</v>
      </c>
      <c r="Y5" s="37">
        <v>37</v>
      </c>
      <c r="Z5" s="37">
        <v>29</v>
      </c>
      <c r="AA5" s="37">
        <v>61</v>
      </c>
      <c r="AB5" s="37">
        <v>37</v>
      </c>
      <c r="AC5" s="37">
        <v>29</v>
      </c>
      <c r="AD5" s="38">
        <v>11.3</v>
      </c>
      <c r="AE5" s="39">
        <v>24</v>
      </c>
      <c r="AF5" s="51">
        <f t="shared" si="0"/>
        <v>6.5452999999999997E-2</v>
      </c>
      <c r="AG5" s="38">
        <v>63</v>
      </c>
      <c r="AH5" s="52">
        <f t="shared" si="1"/>
        <v>23100.545429544865</v>
      </c>
      <c r="AI5" s="42">
        <v>2000</v>
      </c>
      <c r="AJ5" s="47">
        <f t="shared" si="2"/>
        <v>8.6578042328042323E-2</v>
      </c>
      <c r="AK5" s="44" t="s">
        <v>75</v>
      </c>
      <c r="AL5" s="45">
        <v>0.28800000000000003</v>
      </c>
      <c r="AM5" s="47">
        <f t="shared" si="3"/>
        <v>1.1318400000000002</v>
      </c>
      <c r="AN5" s="47">
        <f t="shared" si="4"/>
        <v>5.1484180423280428</v>
      </c>
      <c r="AO5" s="46"/>
      <c r="AP5" s="47">
        <f t="shared" si="5"/>
        <v>0</v>
      </c>
      <c r="AQ5" s="46">
        <v>0.06</v>
      </c>
      <c r="AR5" s="47">
        <f t="shared" si="6"/>
        <v>0.42779999999999996</v>
      </c>
      <c r="AS5" s="47"/>
      <c r="AT5" s="46">
        <v>0</v>
      </c>
      <c r="AU5" s="47">
        <f t="shared" si="7"/>
        <v>0</v>
      </c>
      <c r="AV5" s="47">
        <f t="shared" si="8"/>
        <v>0.42779999999999996</v>
      </c>
      <c r="AW5" s="47">
        <f t="shared" si="9"/>
        <v>5.5762180423280423</v>
      </c>
      <c r="AX5" s="53">
        <f t="shared" si="10"/>
        <v>0.21792173319382294</v>
      </c>
      <c r="AY5" s="57">
        <v>7.13</v>
      </c>
      <c r="AZ5" s="49">
        <v>12.99</v>
      </c>
      <c r="BA5" s="53">
        <f t="shared" si="11"/>
        <v>0.45111624326404931</v>
      </c>
      <c r="BB5" s="47"/>
      <c r="BC5" s="42">
        <f>[1]Projection!M31</f>
        <v>0</v>
      </c>
      <c r="BD5" s="47">
        <f t="shared" si="12"/>
        <v>0</v>
      </c>
      <c r="BE5" s="47">
        <f t="shared" si="13"/>
        <v>0</v>
      </c>
      <c r="BF5" s="47">
        <f t="shared" si="14"/>
        <v>0</v>
      </c>
      <c r="BG5" s="38">
        <f t="shared" si="15"/>
        <v>0</v>
      </c>
      <c r="BH5" s="31">
        <v>11.3</v>
      </c>
      <c r="BI5" s="31"/>
      <c r="BJ5" s="28" t="s">
        <v>76</v>
      </c>
      <c r="BK5" s="28" t="s">
        <v>9</v>
      </c>
    </row>
    <row r="6" spans="1:64" s="28" customFormat="1" ht="94.5" customHeight="1" x14ac:dyDescent="0.25">
      <c r="A6" s="29">
        <v>5</v>
      </c>
      <c r="B6" s="30"/>
      <c r="C6" s="31"/>
      <c r="D6" s="31" t="s">
        <v>82</v>
      </c>
      <c r="E6" s="31" t="s">
        <v>83</v>
      </c>
      <c r="F6" s="31" t="s">
        <v>68</v>
      </c>
      <c r="G6" s="31" t="s">
        <v>96</v>
      </c>
      <c r="H6" s="33" t="s">
        <v>140</v>
      </c>
      <c r="I6" s="33" t="s">
        <v>79</v>
      </c>
      <c r="J6" s="33" t="s">
        <v>84</v>
      </c>
      <c r="K6" s="33" t="s">
        <v>97</v>
      </c>
      <c r="L6" s="33" t="s">
        <v>87</v>
      </c>
      <c r="M6" s="33" t="s">
        <v>72</v>
      </c>
      <c r="N6" s="34" t="s">
        <v>138</v>
      </c>
      <c r="O6" s="32" t="s">
        <v>98</v>
      </c>
      <c r="P6" s="31"/>
      <c r="Q6" s="31"/>
      <c r="R6" s="63" t="s">
        <v>123</v>
      </c>
      <c r="S6" s="35"/>
      <c r="T6" s="31" t="s">
        <v>74</v>
      </c>
      <c r="U6" s="36">
        <f>'[1]BCF POE update'!K49</f>
        <v>2.4500000000000002</v>
      </c>
      <c r="V6" s="31" t="s">
        <v>10</v>
      </c>
      <c r="W6" s="31"/>
      <c r="X6" s="37">
        <v>58</v>
      </c>
      <c r="Y6" s="37">
        <v>40</v>
      </c>
      <c r="Z6" s="37">
        <v>20</v>
      </c>
      <c r="AA6" s="37">
        <v>58</v>
      </c>
      <c r="AB6" s="37">
        <v>40</v>
      </c>
      <c r="AC6" s="37">
        <v>20</v>
      </c>
      <c r="AD6" s="38">
        <v>11.3</v>
      </c>
      <c r="AE6" s="39">
        <v>12</v>
      </c>
      <c r="AF6" s="40">
        <f t="shared" si="0"/>
        <v>4.6399999999999997E-2</v>
      </c>
      <c r="AG6" s="38">
        <v>63</v>
      </c>
      <c r="AH6" s="41">
        <f t="shared" si="1"/>
        <v>16293.103448275864</v>
      </c>
      <c r="AI6" s="42">
        <v>2000</v>
      </c>
      <c r="AJ6" s="43">
        <f t="shared" si="2"/>
        <v>0.12275132275132274</v>
      </c>
      <c r="AK6" s="44" t="s">
        <v>75</v>
      </c>
      <c r="AL6" s="45">
        <v>0.28800000000000003</v>
      </c>
      <c r="AM6" s="43">
        <f t="shared" si="3"/>
        <v>0.70560000000000012</v>
      </c>
      <c r="AN6" s="43">
        <f t="shared" si="4"/>
        <v>3.2783513227513228</v>
      </c>
      <c r="AO6" s="46"/>
      <c r="AP6" s="43">
        <f t="shared" si="5"/>
        <v>0</v>
      </c>
      <c r="AQ6" s="46">
        <v>0.06</v>
      </c>
      <c r="AR6" s="43">
        <f t="shared" si="6"/>
        <v>0.35099999999999998</v>
      </c>
      <c r="AS6" s="47"/>
      <c r="AT6" s="46">
        <v>0</v>
      </c>
      <c r="AU6" s="43">
        <f t="shared" si="7"/>
        <v>0</v>
      </c>
      <c r="AV6" s="43">
        <f t="shared" si="8"/>
        <v>0.35099999999999998</v>
      </c>
      <c r="AW6" s="43">
        <f t="shared" si="9"/>
        <v>3.6293513227513228</v>
      </c>
      <c r="AX6" s="48">
        <f t="shared" si="10"/>
        <v>0.37959806448695332</v>
      </c>
      <c r="AY6" s="49">
        <f>'[1]BCF POE update'!AE50</f>
        <v>5.85</v>
      </c>
      <c r="AZ6" s="49">
        <v>12.99</v>
      </c>
      <c r="BA6" s="48">
        <f t="shared" si="11"/>
        <v>0.54965357967667439</v>
      </c>
      <c r="BB6" s="47"/>
      <c r="BC6" s="42">
        <f>[1]Projection!$M$36</f>
        <v>1800</v>
      </c>
      <c r="BD6" s="43">
        <f t="shared" si="12"/>
        <v>6532.8323809523808</v>
      </c>
      <c r="BE6" s="43">
        <f t="shared" si="13"/>
        <v>10530</v>
      </c>
      <c r="BF6" s="43">
        <f t="shared" si="14"/>
        <v>23382</v>
      </c>
      <c r="BG6" s="50">
        <f t="shared" si="15"/>
        <v>6.9599999999999991</v>
      </c>
      <c r="BH6" s="31">
        <v>11.3</v>
      </c>
      <c r="BI6" s="31"/>
      <c r="BJ6" s="28" t="s">
        <v>76</v>
      </c>
      <c r="BK6" s="28" t="s">
        <v>9</v>
      </c>
    </row>
    <row r="7" spans="1:64" s="28" customFormat="1" ht="94.5" customHeight="1" x14ac:dyDescent="0.25">
      <c r="A7" s="29">
        <v>6</v>
      </c>
      <c r="B7" s="30"/>
      <c r="C7" s="31"/>
      <c r="D7" s="31" t="s">
        <v>85</v>
      </c>
      <c r="E7" s="31"/>
      <c r="F7" s="31" t="s">
        <v>68</v>
      </c>
      <c r="G7" s="31" t="s">
        <v>99</v>
      </c>
      <c r="H7" s="33" t="s">
        <v>141</v>
      </c>
      <c r="I7" s="33" t="s">
        <v>69</v>
      </c>
      <c r="J7" s="33" t="s">
        <v>86</v>
      </c>
      <c r="K7" s="33" t="s">
        <v>71</v>
      </c>
      <c r="L7" s="33"/>
      <c r="M7" s="33" t="s">
        <v>72</v>
      </c>
      <c r="N7" s="34" t="s">
        <v>138</v>
      </c>
      <c r="O7" s="32" t="s">
        <v>100</v>
      </c>
      <c r="P7" s="31"/>
      <c r="Q7" s="31"/>
      <c r="R7" s="61" t="s">
        <v>124</v>
      </c>
      <c r="S7" s="35"/>
      <c r="T7" s="31" t="s">
        <v>74</v>
      </c>
      <c r="U7" s="36">
        <f>'[1]BCF POE update'!K44</f>
        <v>0</v>
      </c>
      <c r="V7" s="31" t="s">
        <v>10</v>
      </c>
      <c r="W7" s="31"/>
      <c r="X7" s="37">
        <v>58</v>
      </c>
      <c r="Y7" s="37">
        <v>40</v>
      </c>
      <c r="Z7" s="37">
        <v>28</v>
      </c>
      <c r="AA7" s="37">
        <v>58</v>
      </c>
      <c r="AB7" s="37">
        <v>40</v>
      </c>
      <c r="AC7" s="37">
        <v>28</v>
      </c>
      <c r="AD7" s="38">
        <v>14</v>
      </c>
      <c r="AE7" s="39">
        <v>24</v>
      </c>
      <c r="AF7" s="40">
        <f t="shared" si="0"/>
        <v>6.4960000000000004E-2</v>
      </c>
      <c r="AG7" s="38">
        <v>63</v>
      </c>
      <c r="AH7" s="41">
        <f t="shared" si="1"/>
        <v>23275.862068965514</v>
      </c>
      <c r="AI7" s="42">
        <v>2000</v>
      </c>
      <c r="AJ7" s="43">
        <f t="shared" si="2"/>
        <v>8.5925925925925933E-2</v>
      </c>
      <c r="AK7" s="44" t="s">
        <v>75</v>
      </c>
      <c r="AL7" s="45">
        <v>0.28800000000000003</v>
      </c>
      <c r="AM7" s="43">
        <f t="shared" si="3"/>
        <v>0</v>
      </c>
      <c r="AN7" s="43">
        <f t="shared" si="4"/>
        <v>8.5925925925925933E-2</v>
      </c>
      <c r="AO7" s="46"/>
      <c r="AP7" s="43">
        <f t="shared" si="5"/>
        <v>0</v>
      </c>
      <c r="AQ7" s="46"/>
      <c r="AR7" s="43">
        <f t="shared" si="6"/>
        <v>0</v>
      </c>
      <c r="AS7" s="47"/>
      <c r="AT7" s="46">
        <v>0</v>
      </c>
      <c r="AU7" s="43">
        <f t="shared" si="7"/>
        <v>0</v>
      </c>
      <c r="AV7" s="43">
        <f t="shared" si="8"/>
        <v>0</v>
      </c>
      <c r="AW7" s="43">
        <f t="shared" si="9"/>
        <v>8.5925925925925933E-2</v>
      </c>
      <c r="AX7" s="48" t="str">
        <f t="shared" si="10"/>
        <v/>
      </c>
      <c r="AY7" s="49">
        <v>0</v>
      </c>
      <c r="AZ7" s="49">
        <v>12.99</v>
      </c>
      <c r="BA7" s="48">
        <f t="shared" si="11"/>
        <v>1</v>
      </c>
      <c r="BB7" s="47"/>
      <c r="BC7" s="42">
        <f>[1]Projection!M37</f>
        <v>0</v>
      </c>
      <c r="BD7" s="43">
        <f t="shared" si="12"/>
        <v>0</v>
      </c>
      <c r="BE7" s="43">
        <f t="shared" si="13"/>
        <v>0</v>
      </c>
      <c r="BF7" s="43">
        <f t="shared" si="14"/>
        <v>0</v>
      </c>
      <c r="BG7" s="50">
        <f t="shared" si="15"/>
        <v>0</v>
      </c>
      <c r="BH7" s="31">
        <v>11.3</v>
      </c>
      <c r="BI7" s="31"/>
      <c r="BJ7" s="28" t="s">
        <v>76</v>
      </c>
      <c r="BK7" s="28" t="s">
        <v>9</v>
      </c>
    </row>
    <row r="8" spans="1:64" s="28" customFormat="1" ht="94.5" customHeight="1" x14ac:dyDescent="0.25">
      <c r="A8" s="29">
        <v>7</v>
      </c>
      <c r="B8" s="30"/>
      <c r="C8" s="30"/>
      <c r="D8" s="30" t="s">
        <v>85</v>
      </c>
      <c r="E8" s="31"/>
      <c r="F8" s="31" t="s">
        <v>68</v>
      </c>
      <c r="G8" s="31" t="s">
        <v>101</v>
      </c>
      <c r="H8" s="64" t="s">
        <v>143</v>
      </c>
      <c r="I8" s="33" t="s">
        <v>79</v>
      </c>
      <c r="J8" s="33" t="s">
        <v>102</v>
      </c>
      <c r="K8" s="33" t="s">
        <v>103</v>
      </c>
      <c r="L8" s="33" t="s">
        <v>81</v>
      </c>
      <c r="M8" s="33" t="s">
        <v>72</v>
      </c>
      <c r="N8" s="34" t="s">
        <v>138</v>
      </c>
      <c r="O8" s="32" t="s">
        <v>77</v>
      </c>
      <c r="P8" s="31"/>
      <c r="Q8" s="31"/>
      <c r="R8" s="61" t="s">
        <v>125</v>
      </c>
      <c r="S8" s="35"/>
      <c r="T8" s="31" t="s">
        <v>74</v>
      </c>
      <c r="U8" s="56">
        <f>'[1]BCF POE update'!K51</f>
        <v>3.14</v>
      </c>
      <c r="V8" s="31" t="s">
        <v>10</v>
      </c>
      <c r="W8" s="31"/>
      <c r="X8" s="37">
        <v>58</v>
      </c>
      <c r="Y8" s="37">
        <v>40</v>
      </c>
      <c r="Z8" s="37">
        <v>20</v>
      </c>
      <c r="AA8" s="37">
        <v>58</v>
      </c>
      <c r="AB8" s="37">
        <v>40</v>
      </c>
      <c r="AC8" s="37">
        <v>20</v>
      </c>
      <c r="AD8" s="38">
        <v>11.3</v>
      </c>
      <c r="AE8" s="39">
        <v>12</v>
      </c>
      <c r="AF8" s="40">
        <f t="shared" si="0"/>
        <v>4.6399999999999997E-2</v>
      </c>
      <c r="AG8" s="38">
        <v>63</v>
      </c>
      <c r="AH8" s="41">
        <f t="shared" si="1"/>
        <v>16293.103448275864</v>
      </c>
      <c r="AI8" s="42">
        <v>2000</v>
      </c>
      <c r="AJ8" s="43">
        <f t="shared" si="2"/>
        <v>0.12275132275132274</v>
      </c>
      <c r="AK8" s="44" t="s">
        <v>75</v>
      </c>
      <c r="AL8" s="45">
        <v>0.28800000000000003</v>
      </c>
      <c r="AM8" s="43">
        <f t="shared" si="3"/>
        <v>0.90432000000000012</v>
      </c>
      <c r="AN8" s="43">
        <f t="shared" si="4"/>
        <v>4.1670713227513225</v>
      </c>
      <c r="AO8" s="46"/>
      <c r="AP8" s="43">
        <f t="shared" si="5"/>
        <v>0</v>
      </c>
      <c r="AQ8" s="46"/>
      <c r="AR8" s="43">
        <f t="shared" si="6"/>
        <v>0</v>
      </c>
      <c r="AS8" s="47"/>
      <c r="AT8" s="46">
        <v>0</v>
      </c>
      <c r="AU8" s="43">
        <f t="shared" si="7"/>
        <v>0</v>
      </c>
      <c r="AV8" s="43">
        <f t="shared" si="8"/>
        <v>0</v>
      </c>
      <c r="AW8" s="43">
        <f t="shared" si="9"/>
        <v>4.1670713227513225</v>
      </c>
      <c r="AX8" s="48">
        <f t="shared" si="10"/>
        <v>0.28768011576900465</v>
      </c>
      <c r="AY8" s="57">
        <v>5.85</v>
      </c>
      <c r="AZ8" s="49">
        <v>12.99</v>
      </c>
      <c r="BA8" s="48">
        <f t="shared" si="11"/>
        <v>0.54965357967667439</v>
      </c>
      <c r="BB8" s="47"/>
      <c r="BC8" s="42">
        <f>[1]Projection!$M$36</f>
        <v>1800</v>
      </c>
      <c r="BD8" s="43">
        <f t="shared" si="12"/>
        <v>7500.7283809523806</v>
      </c>
      <c r="BE8" s="43">
        <f t="shared" si="13"/>
        <v>10530</v>
      </c>
      <c r="BF8" s="43">
        <f t="shared" si="14"/>
        <v>23382</v>
      </c>
      <c r="BG8" s="50">
        <f t="shared" si="15"/>
        <v>6.9599999999999991</v>
      </c>
      <c r="BH8" s="31">
        <v>11.3</v>
      </c>
      <c r="BI8" s="31"/>
      <c r="BJ8" s="28" t="s">
        <v>76</v>
      </c>
      <c r="BK8" s="28" t="s">
        <v>9</v>
      </c>
    </row>
    <row r="9" spans="1:64" s="28" customFormat="1" ht="94.5" customHeight="1" x14ac:dyDescent="0.25">
      <c r="A9" s="29">
        <v>8</v>
      </c>
      <c r="B9" s="30"/>
      <c r="C9" s="30"/>
      <c r="D9" s="30" t="s">
        <v>85</v>
      </c>
      <c r="E9" s="31"/>
      <c r="F9" s="31" t="s">
        <v>68</v>
      </c>
      <c r="G9" s="31" t="s">
        <v>104</v>
      </c>
      <c r="H9" s="33" t="s">
        <v>140</v>
      </c>
      <c r="I9" s="33" t="s">
        <v>79</v>
      </c>
      <c r="J9" s="33" t="s">
        <v>88</v>
      </c>
      <c r="K9" s="33" t="s">
        <v>71</v>
      </c>
      <c r="L9" s="33" t="s">
        <v>81</v>
      </c>
      <c r="M9" s="33" t="s">
        <v>72</v>
      </c>
      <c r="N9" s="34" t="s">
        <v>138</v>
      </c>
      <c r="O9" s="32" t="s">
        <v>77</v>
      </c>
      <c r="P9" s="31"/>
      <c r="Q9" s="31"/>
      <c r="R9" s="61" t="s">
        <v>126</v>
      </c>
      <c r="S9" s="35"/>
      <c r="T9" s="31" t="s">
        <v>74</v>
      </c>
      <c r="U9" s="36">
        <f>'[1]BCF POE update'!K50</f>
        <v>3.0900000000000003</v>
      </c>
      <c r="V9" s="31" t="s">
        <v>10</v>
      </c>
      <c r="W9" s="31"/>
      <c r="X9" s="37">
        <v>58</v>
      </c>
      <c r="Y9" s="37">
        <v>40</v>
      </c>
      <c r="Z9" s="37">
        <v>20</v>
      </c>
      <c r="AA9" s="37">
        <v>58</v>
      </c>
      <c r="AB9" s="37">
        <v>40</v>
      </c>
      <c r="AC9" s="37">
        <v>20</v>
      </c>
      <c r="AD9" s="38">
        <v>11.3</v>
      </c>
      <c r="AE9" s="39">
        <v>12</v>
      </c>
      <c r="AF9" s="40">
        <f t="shared" si="0"/>
        <v>4.6399999999999997E-2</v>
      </c>
      <c r="AG9" s="38">
        <v>63</v>
      </c>
      <c r="AH9" s="41">
        <f t="shared" si="1"/>
        <v>16293.103448275864</v>
      </c>
      <c r="AI9" s="42">
        <v>2000</v>
      </c>
      <c r="AJ9" s="43">
        <f t="shared" si="2"/>
        <v>0.12275132275132274</v>
      </c>
      <c r="AK9" s="44" t="s">
        <v>75</v>
      </c>
      <c r="AL9" s="45">
        <v>0.28800000000000003</v>
      </c>
      <c r="AM9" s="43">
        <f t="shared" si="3"/>
        <v>0.88992000000000016</v>
      </c>
      <c r="AN9" s="43">
        <f t="shared" si="4"/>
        <v>4.1026713227513234</v>
      </c>
      <c r="AO9" s="46"/>
      <c r="AP9" s="43">
        <f t="shared" si="5"/>
        <v>0</v>
      </c>
      <c r="AQ9" s="46"/>
      <c r="AR9" s="43">
        <f t="shared" si="6"/>
        <v>0</v>
      </c>
      <c r="AS9" s="47"/>
      <c r="AT9" s="46">
        <v>0</v>
      </c>
      <c r="AU9" s="43">
        <f t="shared" si="7"/>
        <v>0</v>
      </c>
      <c r="AV9" s="43">
        <f t="shared" si="8"/>
        <v>0</v>
      </c>
      <c r="AW9" s="43">
        <f t="shared" si="9"/>
        <v>4.1026713227513234</v>
      </c>
      <c r="AX9" s="48">
        <f t="shared" si="10"/>
        <v>0.15408838706158273</v>
      </c>
      <c r="AY9" s="49">
        <f>'[1]BCF POE update'!AE49</f>
        <v>4.8499999999999996</v>
      </c>
      <c r="AZ9" s="49">
        <v>12.99</v>
      </c>
      <c r="BA9" s="48">
        <f t="shared" si="11"/>
        <v>0.62663587374903773</v>
      </c>
      <c r="BB9" s="47"/>
      <c r="BC9" s="42">
        <f>[1]Projection!M42</f>
        <v>0</v>
      </c>
      <c r="BD9" s="43">
        <f t="shared" si="12"/>
        <v>0</v>
      </c>
      <c r="BE9" s="43">
        <f t="shared" si="13"/>
        <v>0</v>
      </c>
      <c r="BF9" s="43">
        <f t="shared" si="14"/>
        <v>0</v>
      </c>
      <c r="BG9" s="50">
        <f t="shared" si="15"/>
        <v>0</v>
      </c>
      <c r="BH9" s="31">
        <v>11.3</v>
      </c>
      <c r="BI9" s="31"/>
      <c r="BJ9" s="28" t="s">
        <v>76</v>
      </c>
      <c r="BK9" s="28" t="s">
        <v>9</v>
      </c>
    </row>
    <row r="10" spans="1:64" s="28" customFormat="1" ht="94.5" customHeight="1" x14ac:dyDescent="0.25">
      <c r="A10" s="29">
        <v>9</v>
      </c>
      <c r="B10" s="30"/>
      <c r="C10" s="30"/>
      <c r="D10" s="30" t="s">
        <v>85</v>
      </c>
      <c r="E10" s="31"/>
      <c r="F10" s="31" t="s">
        <v>68</v>
      </c>
      <c r="G10" s="31" t="s">
        <v>105</v>
      </c>
      <c r="H10" s="33" t="s">
        <v>141</v>
      </c>
      <c r="I10" s="33" t="s">
        <v>69</v>
      </c>
      <c r="J10" s="33" t="s">
        <v>86</v>
      </c>
      <c r="K10" s="33" t="s">
        <v>71</v>
      </c>
      <c r="L10" s="33"/>
      <c r="M10" s="33" t="s">
        <v>72</v>
      </c>
      <c r="N10" s="34" t="s">
        <v>138</v>
      </c>
      <c r="O10" s="32" t="s">
        <v>77</v>
      </c>
      <c r="P10" s="31"/>
      <c r="Q10" s="31"/>
      <c r="R10" s="61" t="s">
        <v>127</v>
      </c>
      <c r="S10" s="35"/>
      <c r="T10" s="31" t="s">
        <v>74</v>
      </c>
      <c r="U10" s="36">
        <f>'[1]BCF POE update'!K44</f>
        <v>0</v>
      </c>
      <c r="V10" s="31" t="s">
        <v>10</v>
      </c>
      <c r="W10" s="31"/>
      <c r="X10" s="37">
        <v>58</v>
      </c>
      <c r="Y10" s="37">
        <v>40</v>
      </c>
      <c r="Z10" s="37">
        <v>28</v>
      </c>
      <c r="AA10" s="37">
        <v>58</v>
      </c>
      <c r="AB10" s="37">
        <v>40</v>
      </c>
      <c r="AC10" s="37">
        <v>28</v>
      </c>
      <c r="AD10" s="38">
        <v>14</v>
      </c>
      <c r="AE10" s="39">
        <v>24</v>
      </c>
      <c r="AF10" s="40">
        <f t="shared" si="0"/>
        <v>6.4960000000000004E-2</v>
      </c>
      <c r="AG10" s="38">
        <v>63</v>
      </c>
      <c r="AH10" s="41">
        <f t="shared" si="1"/>
        <v>23275.862068965514</v>
      </c>
      <c r="AI10" s="42">
        <v>2000</v>
      </c>
      <c r="AJ10" s="43">
        <f t="shared" si="2"/>
        <v>8.5925925925925933E-2</v>
      </c>
      <c r="AK10" s="44" t="s">
        <v>75</v>
      </c>
      <c r="AL10" s="45">
        <v>0.28800000000000003</v>
      </c>
      <c r="AM10" s="43">
        <f t="shared" si="3"/>
        <v>0</v>
      </c>
      <c r="AN10" s="43">
        <f t="shared" si="4"/>
        <v>8.5925925925925933E-2</v>
      </c>
      <c r="AO10" s="46"/>
      <c r="AP10" s="43">
        <f t="shared" si="5"/>
        <v>0</v>
      </c>
      <c r="AQ10" s="46"/>
      <c r="AR10" s="43">
        <f t="shared" si="6"/>
        <v>0</v>
      </c>
      <c r="AS10" s="47"/>
      <c r="AT10" s="46">
        <v>0</v>
      </c>
      <c r="AU10" s="43">
        <f t="shared" si="7"/>
        <v>0</v>
      </c>
      <c r="AV10" s="43">
        <f t="shared" si="8"/>
        <v>0</v>
      </c>
      <c r="AW10" s="43">
        <f t="shared" si="9"/>
        <v>8.5925925925925933E-2</v>
      </c>
      <c r="AX10" s="48" t="str">
        <f t="shared" si="10"/>
        <v/>
      </c>
      <c r="AY10" s="49">
        <v>0</v>
      </c>
      <c r="AZ10" s="49">
        <v>12.99</v>
      </c>
      <c r="BA10" s="48">
        <f t="shared" si="11"/>
        <v>1</v>
      </c>
      <c r="BB10" s="47"/>
      <c r="BC10" s="42">
        <f>[1]Projection!M46</f>
        <v>0</v>
      </c>
      <c r="BD10" s="43">
        <f t="shared" si="12"/>
        <v>0</v>
      </c>
      <c r="BE10" s="43">
        <f t="shared" si="13"/>
        <v>0</v>
      </c>
      <c r="BF10" s="43">
        <f t="shared" si="14"/>
        <v>0</v>
      </c>
      <c r="BG10" s="50">
        <f t="shared" si="15"/>
        <v>0</v>
      </c>
      <c r="BH10" s="31">
        <v>11.3</v>
      </c>
      <c r="BI10" s="31"/>
      <c r="BJ10" s="28" t="s">
        <v>76</v>
      </c>
      <c r="BK10" s="28" t="s">
        <v>9</v>
      </c>
    </row>
    <row r="11" spans="1:64" s="28" customFormat="1" ht="94.5" customHeight="1" x14ac:dyDescent="0.25">
      <c r="A11" s="29">
        <v>10</v>
      </c>
      <c r="B11" s="30"/>
      <c r="C11" s="30"/>
      <c r="D11" s="30" t="s">
        <v>85</v>
      </c>
      <c r="E11" s="31"/>
      <c r="F11" s="31" t="s">
        <v>68</v>
      </c>
      <c r="G11" s="31" t="s">
        <v>106</v>
      </c>
      <c r="H11" s="33" t="s">
        <v>141</v>
      </c>
      <c r="I11" s="33" t="s">
        <v>69</v>
      </c>
      <c r="J11" s="33" t="s">
        <v>86</v>
      </c>
      <c r="K11" s="33" t="s">
        <v>71</v>
      </c>
      <c r="L11" s="33"/>
      <c r="M11" s="33" t="s">
        <v>72</v>
      </c>
      <c r="N11" s="34" t="s">
        <v>138</v>
      </c>
      <c r="O11" s="32" t="s">
        <v>89</v>
      </c>
      <c r="P11" s="31"/>
      <c r="Q11" s="31"/>
      <c r="R11" s="61" t="s">
        <v>128</v>
      </c>
      <c r="S11" s="35"/>
      <c r="T11" s="31" t="s">
        <v>74</v>
      </c>
      <c r="U11" s="36">
        <f>U10</f>
        <v>0</v>
      </c>
      <c r="V11" s="31" t="s">
        <v>10</v>
      </c>
      <c r="W11" s="31"/>
      <c r="X11" s="37">
        <v>58</v>
      </c>
      <c r="Y11" s="37">
        <v>40</v>
      </c>
      <c r="Z11" s="37">
        <v>28</v>
      </c>
      <c r="AA11" s="37">
        <v>58</v>
      </c>
      <c r="AB11" s="37">
        <v>40</v>
      </c>
      <c r="AC11" s="37">
        <v>28</v>
      </c>
      <c r="AD11" s="38">
        <v>14</v>
      </c>
      <c r="AE11" s="39">
        <v>24</v>
      </c>
      <c r="AF11" s="40">
        <f t="shared" si="0"/>
        <v>6.4960000000000004E-2</v>
      </c>
      <c r="AG11" s="38">
        <v>63</v>
      </c>
      <c r="AH11" s="41">
        <f t="shared" si="1"/>
        <v>23275.862068965514</v>
      </c>
      <c r="AI11" s="42">
        <v>2000</v>
      </c>
      <c r="AJ11" s="43">
        <f t="shared" si="2"/>
        <v>8.5925925925925933E-2</v>
      </c>
      <c r="AK11" s="44" t="s">
        <v>75</v>
      </c>
      <c r="AL11" s="45">
        <v>0.28800000000000003</v>
      </c>
      <c r="AM11" s="43">
        <f t="shared" si="3"/>
        <v>0</v>
      </c>
      <c r="AN11" s="43">
        <f t="shared" si="4"/>
        <v>8.5925925925925933E-2</v>
      </c>
      <c r="AO11" s="46"/>
      <c r="AP11" s="43">
        <f t="shared" si="5"/>
        <v>0</v>
      </c>
      <c r="AQ11" s="46"/>
      <c r="AR11" s="43">
        <f t="shared" si="6"/>
        <v>0</v>
      </c>
      <c r="AS11" s="47"/>
      <c r="AT11" s="46">
        <v>0</v>
      </c>
      <c r="AU11" s="43">
        <f t="shared" si="7"/>
        <v>0</v>
      </c>
      <c r="AV11" s="43">
        <f t="shared" si="8"/>
        <v>0</v>
      </c>
      <c r="AW11" s="43">
        <f t="shared" si="9"/>
        <v>8.5925925925925933E-2</v>
      </c>
      <c r="AX11" s="48" t="str">
        <f t="shared" si="10"/>
        <v/>
      </c>
      <c r="AY11" s="49">
        <v>0</v>
      </c>
      <c r="AZ11" s="49">
        <v>12.99</v>
      </c>
      <c r="BA11" s="48">
        <f t="shared" si="11"/>
        <v>1</v>
      </c>
      <c r="BB11" s="47"/>
      <c r="BC11" s="42">
        <f>[1]Projection!$M$51</f>
        <v>1800</v>
      </c>
      <c r="BD11" s="43">
        <f t="shared" si="12"/>
        <v>154.66666666666669</v>
      </c>
      <c r="BE11" s="43">
        <f t="shared" si="13"/>
        <v>0</v>
      </c>
      <c r="BF11" s="43">
        <f t="shared" si="14"/>
        <v>23382</v>
      </c>
      <c r="BG11" s="50">
        <f t="shared" si="15"/>
        <v>4.8719999999999999</v>
      </c>
      <c r="BH11" s="31">
        <v>11.3</v>
      </c>
      <c r="BI11" s="31"/>
      <c r="BJ11" s="28" t="s">
        <v>76</v>
      </c>
      <c r="BK11" s="28" t="s">
        <v>9</v>
      </c>
    </row>
    <row r="12" spans="1:64" s="28" customFormat="1" ht="94.5" customHeight="1" x14ac:dyDescent="0.25">
      <c r="A12" s="29">
        <v>11</v>
      </c>
      <c r="B12" s="30"/>
      <c r="C12" s="30"/>
      <c r="D12" s="30" t="s">
        <v>85</v>
      </c>
      <c r="E12" s="31"/>
      <c r="F12" s="31" t="s">
        <v>68</v>
      </c>
      <c r="G12" s="31" t="s">
        <v>107</v>
      </c>
      <c r="H12" s="33" t="s">
        <v>140</v>
      </c>
      <c r="I12" s="33" t="s">
        <v>79</v>
      </c>
      <c r="J12" s="33" t="s">
        <v>88</v>
      </c>
      <c r="K12" s="33" t="s">
        <v>108</v>
      </c>
      <c r="L12" s="59"/>
      <c r="M12" s="33" t="s">
        <v>72</v>
      </c>
      <c r="N12" s="34" t="s">
        <v>138</v>
      </c>
      <c r="O12" s="32" t="s">
        <v>100</v>
      </c>
      <c r="P12" s="31"/>
      <c r="Q12" s="31"/>
      <c r="R12" s="61" t="s">
        <v>129</v>
      </c>
      <c r="S12" s="35"/>
      <c r="T12" s="31" t="s">
        <v>74</v>
      </c>
      <c r="U12" s="36">
        <f>'[1]BCF POE update'!K49</f>
        <v>2.4500000000000002</v>
      </c>
      <c r="V12" s="31" t="s">
        <v>10</v>
      </c>
      <c r="W12" s="31"/>
      <c r="X12" s="37">
        <v>58</v>
      </c>
      <c r="Y12" s="37">
        <v>40</v>
      </c>
      <c r="Z12" s="37">
        <v>20</v>
      </c>
      <c r="AA12" s="37">
        <v>58</v>
      </c>
      <c r="AB12" s="37">
        <v>40</v>
      </c>
      <c r="AC12" s="37">
        <v>20</v>
      </c>
      <c r="AD12" s="38">
        <v>11.3</v>
      </c>
      <c r="AE12" s="39">
        <v>12</v>
      </c>
      <c r="AF12" s="40">
        <f t="shared" si="0"/>
        <v>4.6399999999999997E-2</v>
      </c>
      <c r="AG12" s="38">
        <v>63</v>
      </c>
      <c r="AH12" s="41">
        <f t="shared" si="1"/>
        <v>16293.103448275864</v>
      </c>
      <c r="AI12" s="42">
        <v>2000</v>
      </c>
      <c r="AJ12" s="43">
        <f t="shared" si="2"/>
        <v>0.12275132275132274</v>
      </c>
      <c r="AK12" s="44" t="s">
        <v>75</v>
      </c>
      <c r="AL12" s="45">
        <v>0.28800000000000003</v>
      </c>
      <c r="AM12" s="43">
        <f t="shared" si="3"/>
        <v>0.70560000000000012</v>
      </c>
      <c r="AN12" s="43">
        <f t="shared" si="4"/>
        <v>3.2783513227513228</v>
      </c>
      <c r="AO12" s="46"/>
      <c r="AP12" s="43">
        <f t="shared" si="5"/>
        <v>0</v>
      </c>
      <c r="AQ12" s="46"/>
      <c r="AR12" s="43">
        <f t="shared" si="6"/>
        <v>0</v>
      </c>
      <c r="AS12" s="47"/>
      <c r="AT12" s="46">
        <v>0</v>
      </c>
      <c r="AU12" s="43">
        <f t="shared" si="7"/>
        <v>0</v>
      </c>
      <c r="AV12" s="43">
        <f t="shared" si="8"/>
        <v>0</v>
      </c>
      <c r="AW12" s="43">
        <f t="shared" si="9"/>
        <v>3.2783513227513228</v>
      </c>
      <c r="AX12" s="48">
        <f t="shared" si="10"/>
        <v>0.32405127365952102</v>
      </c>
      <c r="AY12" s="49">
        <f>'[1]BCF POE update'!AE48</f>
        <v>4.8499999999999996</v>
      </c>
      <c r="AZ12" s="49">
        <v>12.99</v>
      </c>
      <c r="BA12" s="48">
        <f t="shared" si="11"/>
        <v>0.62663587374903773</v>
      </c>
      <c r="BB12" s="47"/>
      <c r="BC12" s="42">
        <f>[1]Projection!M51</f>
        <v>1800</v>
      </c>
      <c r="BD12" s="43">
        <f t="shared" si="12"/>
        <v>5901.0323809523807</v>
      </c>
      <c r="BE12" s="43">
        <f t="shared" si="13"/>
        <v>8730</v>
      </c>
      <c r="BF12" s="43">
        <f t="shared" si="14"/>
        <v>23382</v>
      </c>
      <c r="BG12" s="50">
        <f t="shared" si="15"/>
        <v>6.9599999999999991</v>
      </c>
      <c r="BH12" s="31">
        <v>11.3</v>
      </c>
      <c r="BI12" s="31"/>
      <c r="BJ12" s="28" t="s">
        <v>76</v>
      </c>
      <c r="BK12" s="28" t="s">
        <v>9</v>
      </c>
    </row>
    <row r="13" spans="1:64" s="28" customFormat="1" ht="94.5" customHeight="1" x14ac:dyDescent="0.25">
      <c r="A13" s="29">
        <v>12</v>
      </c>
      <c r="B13" s="30"/>
      <c r="C13" s="30"/>
      <c r="D13" s="30" t="s">
        <v>85</v>
      </c>
      <c r="E13" s="31"/>
      <c r="F13" s="31" t="s">
        <v>68</v>
      </c>
      <c r="G13" s="31" t="s">
        <v>109</v>
      </c>
      <c r="H13" s="33" t="s">
        <v>140</v>
      </c>
      <c r="I13" s="33" t="s">
        <v>79</v>
      </c>
      <c r="J13" s="33" t="s">
        <v>88</v>
      </c>
      <c r="K13" s="33" t="s">
        <v>71</v>
      </c>
      <c r="L13" s="59"/>
      <c r="M13" s="33" t="s">
        <v>72</v>
      </c>
      <c r="N13" s="34" t="s">
        <v>138</v>
      </c>
      <c r="O13" s="32" t="s">
        <v>77</v>
      </c>
      <c r="P13" s="31"/>
      <c r="Q13" s="31"/>
      <c r="R13" s="61" t="s">
        <v>130</v>
      </c>
      <c r="S13" s="35"/>
      <c r="T13" s="31" t="s">
        <v>74</v>
      </c>
      <c r="U13" s="36">
        <f>'[1]BCF POE update'!K50</f>
        <v>3.0900000000000003</v>
      </c>
      <c r="V13" s="31" t="s">
        <v>10</v>
      </c>
      <c r="W13" s="31"/>
      <c r="X13" s="37">
        <v>58</v>
      </c>
      <c r="Y13" s="37">
        <v>40</v>
      </c>
      <c r="Z13" s="37">
        <v>20</v>
      </c>
      <c r="AA13" s="37">
        <v>58</v>
      </c>
      <c r="AB13" s="37">
        <v>40</v>
      </c>
      <c r="AC13" s="37">
        <v>20</v>
      </c>
      <c r="AD13" s="38">
        <v>11.3</v>
      </c>
      <c r="AE13" s="39">
        <v>12</v>
      </c>
      <c r="AF13" s="40">
        <f t="shared" si="0"/>
        <v>4.6399999999999997E-2</v>
      </c>
      <c r="AG13" s="38">
        <v>63</v>
      </c>
      <c r="AH13" s="41">
        <f t="shared" si="1"/>
        <v>16293.103448275864</v>
      </c>
      <c r="AI13" s="42">
        <v>2000</v>
      </c>
      <c r="AJ13" s="43">
        <f t="shared" si="2"/>
        <v>0.12275132275132274</v>
      </c>
      <c r="AK13" s="44" t="s">
        <v>75</v>
      </c>
      <c r="AL13" s="45">
        <v>0.28800000000000003</v>
      </c>
      <c r="AM13" s="43">
        <f t="shared" si="3"/>
        <v>0.88992000000000016</v>
      </c>
      <c r="AN13" s="43">
        <f t="shared" si="4"/>
        <v>4.1026713227513234</v>
      </c>
      <c r="AO13" s="46"/>
      <c r="AP13" s="43">
        <f t="shared" si="5"/>
        <v>0</v>
      </c>
      <c r="AQ13" s="46"/>
      <c r="AR13" s="43">
        <f t="shared" si="6"/>
        <v>0</v>
      </c>
      <c r="AS13" s="47"/>
      <c r="AT13" s="46">
        <v>0</v>
      </c>
      <c r="AU13" s="43">
        <f t="shared" si="7"/>
        <v>0</v>
      </c>
      <c r="AV13" s="43">
        <f t="shared" si="8"/>
        <v>0</v>
      </c>
      <c r="AW13" s="43">
        <f t="shared" si="9"/>
        <v>4.1026713227513234</v>
      </c>
      <c r="AX13" s="48">
        <f t="shared" si="10"/>
        <v>0.15408838706158273</v>
      </c>
      <c r="AY13" s="49">
        <f>'[1]BCF POE update'!AE48</f>
        <v>4.8499999999999996</v>
      </c>
      <c r="AZ13" s="49">
        <v>12.99</v>
      </c>
      <c r="BA13" s="48">
        <f t="shared" si="11"/>
        <v>0.62663587374903773</v>
      </c>
      <c r="BB13" s="47"/>
      <c r="BC13" s="42">
        <f>[1]Projection!M52</f>
        <v>0</v>
      </c>
      <c r="BD13" s="43">
        <f t="shared" si="12"/>
        <v>0</v>
      </c>
      <c r="BE13" s="43">
        <f t="shared" si="13"/>
        <v>0</v>
      </c>
      <c r="BF13" s="43">
        <f t="shared" si="14"/>
        <v>0</v>
      </c>
      <c r="BG13" s="50">
        <f t="shared" si="15"/>
        <v>0</v>
      </c>
      <c r="BH13" s="31">
        <v>11.3</v>
      </c>
      <c r="BI13" s="31"/>
      <c r="BJ13" s="28" t="s">
        <v>76</v>
      </c>
      <c r="BK13" s="28" t="s">
        <v>9</v>
      </c>
    </row>
    <row r="14" spans="1:64" s="28" customFormat="1" ht="94.5" customHeight="1" x14ac:dyDescent="0.25">
      <c r="A14" s="29">
        <v>13</v>
      </c>
      <c r="B14" s="30"/>
      <c r="C14" s="30"/>
      <c r="D14" s="30" t="s">
        <v>85</v>
      </c>
      <c r="E14" s="31"/>
      <c r="F14" s="31" t="s">
        <v>68</v>
      </c>
      <c r="G14" s="31" t="s">
        <v>110</v>
      </c>
      <c r="H14" s="33" t="s">
        <v>141</v>
      </c>
      <c r="I14" s="33" t="s">
        <v>69</v>
      </c>
      <c r="J14" s="33" t="s">
        <v>86</v>
      </c>
      <c r="K14" s="33" t="s">
        <v>71</v>
      </c>
      <c r="L14" s="31"/>
      <c r="M14" s="33" t="s">
        <v>72</v>
      </c>
      <c r="N14" s="34" t="s">
        <v>138</v>
      </c>
      <c r="O14" s="32" t="s">
        <v>77</v>
      </c>
      <c r="P14" s="31"/>
      <c r="Q14" s="31"/>
      <c r="R14" s="61" t="s">
        <v>131</v>
      </c>
      <c r="S14" s="35"/>
      <c r="T14" s="31" t="s">
        <v>74</v>
      </c>
      <c r="U14" s="36">
        <f>'[1]BCF POE update'!K44</f>
        <v>0</v>
      </c>
      <c r="V14" s="31" t="s">
        <v>10</v>
      </c>
      <c r="W14" s="31"/>
      <c r="X14" s="37">
        <v>58</v>
      </c>
      <c r="Y14" s="37">
        <v>40</v>
      </c>
      <c r="Z14" s="37">
        <v>28</v>
      </c>
      <c r="AA14" s="37">
        <v>58</v>
      </c>
      <c r="AB14" s="37">
        <v>40</v>
      </c>
      <c r="AC14" s="37">
        <v>28</v>
      </c>
      <c r="AD14" s="38">
        <v>14</v>
      </c>
      <c r="AE14" s="39">
        <v>24</v>
      </c>
      <c r="AF14" s="40">
        <f t="shared" si="0"/>
        <v>6.4960000000000004E-2</v>
      </c>
      <c r="AG14" s="38">
        <v>63</v>
      </c>
      <c r="AH14" s="41">
        <f t="shared" si="1"/>
        <v>23275.862068965514</v>
      </c>
      <c r="AI14" s="42">
        <v>2000</v>
      </c>
      <c r="AJ14" s="43">
        <f t="shared" si="2"/>
        <v>8.5925925925925933E-2</v>
      </c>
      <c r="AK14" s="44" t="s">
        <v>75</v>
      </c>
      <c r="AL14" s="45">
        <v>0.28800000000000003</v>
      </c>
      <c r="AM14" s="43">
        <f t="shared" si="3"/>
        <v>0</v>
      </c>
      <c r="AN14" s="43">
        <f t="shared" si="4"/>
        <v>8.5925925925925933E-2</v>
      </c>
      <c r="AO14" s="46"/>
      <c r="AP14" s="43">
        <f t="shared" si="5"/>
        <v>0</v>
      </c>
      <c r="AQ14" s="46"/>
      <c r="AR14" s="43">
        <f t="shared" si="6"/>
        <v>0</v>
      </c>
      <c r="AS14" s="47"/>
      <c r="AT14" s="46">
        <v>0</v>
      </c>
      <c r="AU14" s="43">
        <f t="shared" si="7"/>
        <v>0</v>
      </c>
      <c r="AV14" s="43">
        <f t="shared" si="8"/>
        <v>0</v>
      </c>
      <c r="AW14" s="43">
        <f t="shared" si="9"/>
        <v>8.5925925925925933E-2</v>
      </c>
      <c r="AX14" s="48" t="str">
        <f t="shared" si="10"/>
        <v/>
      </c>
      <c r="AY14" s="49">
        <v>0</v>
      </c>
      <c r="AZ14" s="49">
        <v>12.99</v>
      </c>
      <c r="BA14" s="48">
        <f t="shared" si="11"/>
        <v>1</v>
      </c>
      <c r="BB14" s="47"/>
      <c r="BC14" s="42">
        <f>[1]Projection!$M$51</f>
        <v>1800</v>
      </c>
      <c r="BD14" s="43">
        <f t="shared" si="12"/>
        <v>154.66666666666669</v>
      </c>
      <c r="BE14" s="43">
        <f t="shared" si="13"/>
        <v>0</v>
      </c>
      <c r="BF14" s="43">
        <f t="shared" si="14"/>
        <v>23382</v>
      </c>
      <c r="BG14" s="50">
        <f t="shared" si="15"/>
        <v>4.8719999999999999</v>
      </c>
      <c r="BH14" s="31">
        <v>11.3</v>
      </c>
      <c r="BI14" s="31"/>
      <c r="BJ14" s="28" t="s">
        <v>76</v>
      </c>
      <c r="BK14" s="28" t="s">
        <v>9</v>
      </c>
    </row>
    <row r="15" spans="1:64" s="28" customFormat="1" ht="94.5" customHeight="1" x14ac:dyDescent="0.25">
      <c r="A15" s="29">
        <v>14</v>
      </c>
      <c r="B15" s="30"/>
      <c r="C15" s="30"/>
      <c r="D15" s="30" t="s">
        <v>85</v>
      </c>
      <c r="E15" s="31"/>
      <c r="F15" s="31" t="s">
        <v>68</v>
      </c>
      <c r="G15" s="31" t="s">
        <v>111</v>
      </c>
      <c r="H15" s="33" t="s">
        <v>141</v>
      </c>
      <c r="I15" s="33" t="s">
        <v>69</v>
      </c>
      <c r="J15" s="33" t="s">
        <v>86</v>
      </c>
      <c r="K15" s="33" t="s">
        <v>71</v>
      </c>
      <c r="L15" s="31"/>
      <c r="M15" s="33" t="s">
        <v>72</v>
      </c>
      <c r="N15" s="34" t="s">
        <v>138</v>
      </c>
      <c r="O15" s="32" t="s">
        <v>100</v>
      </c>
      <c r="P15" s="31"/>
      <c r="Q15" s="31"/>
      <c r="R15" s="61" t="s">
        <v>132</v>
      </c>
      <c r="S15" s="35"/>
      <c r="T15" s="31" t="s">
        <v>74</v>
      </c>
      <c r="U15" s="36">
        <f>'[1]BCF POE update'!K44</f>
        <v>0</v>
      </c>
      <c r="V15" s="31" t="s">
        <v>10</v>
      </c>
      <c r="W15" s="31"/>
      <c r="X15" s="37">
        <v>58</v>
      </c>
      <c r="Y15" s="37">
        <v>40</v>
      </c>
      <c r="Z15" s="37">
        <v>28</v>
      </c>
      <c r="AA15" s="37">
        <v>58</v>
      </c>
      <c r="AB15" s="37">
        <v>40</v>
      </c>
      <c r="AC15" s="37">
        <v>28</v>
      </c>
      <c r="AD15" s="38">
        <v>14</v>
      </c>
      <c r="AE15" s="39">
        <v>24</v>
      </c>
      <c r="AF15" s="40">
        <f t="shared" si="0"/>
        <v>6.4960000000000004E-2</v>
      </c>
      <c r="AG15" s="38">
        <v>63</v>
      </c>
      <c r="AH15" s="41">
        <f t="shared" si="1"/>
        <v>23275.862068965514</v>
      </c>
      <c r="AI15" s="42">
        <v>2000</v>
      </c>
      <c r="AJ15" s="43">
        <f t="shared" si="2"/>
        <v>8.5925925925925933E-2</v>
      </c>
      <c r="AK15" s="44" t="s">
        <v>75</v>
      </c>
      <c r="AL15" s="45">
        <v>0.28800000000000003</v>
      </c>
      <c r="AM15" s="43">
        <f t="shared" si="3"/>
        <v>0</v>
      </c>
      <c r="AN15" s="43">
        <f t="shared" si="4"/>
        <v>8.5925925925925933E-2</v>
      </c>
      <c r="AO15" s="46"/>
      <c r="AP15" s="43">
        <f t="shared" si="5"/>
        <v>0</v>
      </c>
      <c r="AQ15" s="46"/>
      <c r="AR15" s="43">
        <f t="shared" si="6"/>
        <v>0</v>
      </c>
      <c r="AS15" s="47"/>
      <c r="AT15" s="46">
        <v>0</v>
      </c>
      <c r="AU15" s="43">
        <f t="shared" si="7"/>
        <v>0</v>
      </c>
      <c r="AV15" s="43">
        <f t="shared" si="8"/>
        <v>0</v>
      </c>
      <c r="AW15" s="43">
        <f t="shared" si="9"/>
        <v>8.5925925925925933E-2</v>
      </c>
      <c r="AX15" s="48" t="str">
        <f t="shared" si="10"/>
        <v/>
      </c>
      <c r="AY15" s="49">
        <v>0</v>
      </c>
      <c r="AZ15" s="49">
        <v>12.99</v>
      </c>
      <c r="BA15" s="48">
        <f t="shared" si="11"/>
        <v>1</v>
      </c>
      <c r="BB15" s="47"/>
      <c r="BC15" s="42">
        <f>[1]Projection!$M$51</f>
        <v>1800</v>
      </c>
      <c r="BD15" s="43">
        <f t="shared" si="12"/>
        <v>154.66666666666669</v>
      </c>
      <c r="BE15" s="43">
        <f t="shared" si="13"/>
        <v>0</v>
      </c>
      <c r="BF15" s="43">
        <f t="shared" si="14"/>
        <v>23382</v>
      </c>
      <c r="BG15" s="50">
        <f t="shared" si="15"/>
        <v>4.8719999999999999</v>
      </c>
      <c r="BH15" s="31">
        <v>11.3</v>
      </c>
      <c r="BI15" s="31"/>
      <c r="BJ15" s="28" t="s">
        <v>76</v>
      </c>
      <c r="BK15" s="28" t="s">
        <v>9</v>
      </c>
    </row>
    <row r="16" spans="1:64" s="28" customFormat="1" ht="94.5" customHeight="1" x14ac:dyDescent="0.25">
      <c r="A16" s="60">
        <v>15</v>
      </c>
      <c r="B16" s="65" t="s">
        <v>112</v>
      </c>
      <c r="C16" s="31"/>
      <c r="D16" s="31" t="s">
        <v>85</v>
      </c>
      <c r="E16" s="31"/>
      <c r="F16" s="31" t="s">
        <v>68</v>
      </c>
      <c r="G16" s="31" t="s">
        <v>113</v>
      </c>
      <c r="H16" s="33" t="s">
        <v>144</v>
      </c>
      <c r="I16" s="33" t="s">
        <v>79</v>
      </c>
      <c r="J16" s="33" t="s">
        <v>114</v>
      </c>
      <c r="K16" s="33" t="s">
        <v>71</v>
      </c>
      <c r="L16" s="59"/>
      <c r="M16" s="33" t="s">
        <v>72</v>
      </c>
      <c r="N16" s="34" t="s">
        <v>138</v>
      </c>
      <c r="O16" s="32" t="s">
        <v>73</v>
      </c>
      <c r="P16" s="31"/>
      <c r="Q16" s="31"/>
      <c r="R16" s="61" t="s">
        <v>133</v>
      </c>
      <c r="S16" s="35"/>
      <c r="T16" s="31" t="s">
        <v>74</v>
      </c>
      <c r="U16" s="56">
        <v>3.0900000000000003</v>
      </c>
      <c r="V16" s="31" t="s">
        <v>10</v>
      </c>
      <c r="W16" s="31"/>
      <c r="X16" s="37">
        <v>37</v>
      </c>
      <c r="Y16" s="37">
        <v>31</v>
      </c>
      <c r="Z16" s="37">
        <v>40</v>
      </c>
      <c r="AA16" s="37">
        <v>37</v>
      </c>
      <c r="AB16" s="37">
        <v>31</v>
      </c>
      <c r="AC16" s="37">
        <v>40</v>
      </c>
      <c r="AD16" s="38">
        <v>11.3</v>
      </c>
      <c r="AE16" s="39">
        <v>12</v>
      </c>
      <c r="AF16" s="51">
        <f t="shared" si="0"/>
        <v>4.5879999999999997E-2</v>
      </c>
      <c r="AG16" s="38">
        <v>63</v>
      </c>
      <c r="AH16" s="52">
        <f t="shared" si="1"/>
        <v>16477.768090671318</v>
      </c>
      <c r="AI16" s="42">
        <v>2000</v>
      </c>
      <c r="AJ16" s="47">
        <f t="shared" si="2"/>
        <v>0.12137566137566137</v>
      </c>
      <c r="AK16" s="44" t="s">
        <v>75</v>
      </c>
      <c r="AL16" s="45">
        <v>0.28800000000000003</v>
      </c>
      <c r="AM16" s="47">
        <f t="shared" si="3"/>
        <v>0.88992000000000016</v>
      </c>
      <c r="AN16" s="47">
        <f t="shared" si="4"/>
        <v>4.1012956613756621</v>
      </c>
      <c r="AO16" s="46"/>
      <c r="AP16" s="47">
        <f t="shared" si="5"/>
        <v>0</v>
      </c>
      <c r="AQ16" s="46"/>
      <c r="AR16" s="47">
        <f t="shared" si="6"/>
        <v>0</v>
      </c>
      <c r="AS16" s="47"/>
      <c r="AT16" s="46">
        <v>0</v>
      </c>
      <c r="AU16" s="47">
        <f t="shared" si="7"/>
        <v>0</v>
      </c>
      <c r="AV16" s="47">
        <f t="shared" si="8"/>
        <v>0</v>
      </c>
      <c r="AW16" s="47">
        <f t="shared" si="9"/>
        <v>4.1012956613756621</v>
      </c>
      <c r="AX16" s="53">
        <f t="shared" si="10"/>
        <v>0.29892381856826283</v>
      </c>
      <c r="AY16" s="57">
        <v>5.85</v>
      </c>
      <c r="AZ16" s="49">
        <v>12.99</v>
      </c>
      <c r="BA16" s="53">
        <f t="shared" si="11"/>
        <v>0.54965357967667439</v>
      </c>
      <c r="BB16" s="47"/>
      <c r="BC16" s="42">
        <f>[1]Projection!M55</f>
        <v>1800</v>
      </c>
      <c r="BD16" s="47">
        <f t="shared" si="12"/>
        <v>7382.3321904761915</v>
      </c>
      <c r="BE16" s="47">
        <f t="shared" si="13"/>
        <v>10530</v>
      </c>
      <c r="BF16" s="47">
        <f t="shared" si="14"/>
        <v>23382</v>
      </c>
      <c r="BG16" s="38">
        <f t="shared" si="15"/>
        <v>6.8819999999999997</v>
      </c>
      <c r="BH16" s="31">
        <v>11.3</v>
      </c>
      <c r="BI16" s="31"/>
      <c r="BJ16" s="28" t="s">
        <v>76</v>
      </c>
      <c r="BK16" s="28" t="s">
        <v>9</v>
      </c>
    </row>
    <row r="17" spans="1:63" s="28" customFormat="1" ht="94.5" customHeight="1" x14ac:dyDescent="0.25">
      <c r="A17" s="29">
        <v>16</v>
      </c>
      <c r="B17" s="30"/>
      <c r="C17" s="30"/>
      <c r="D17" s="30" t="s">
        <v>85</v>
      </c>
      <c r="E17" s="31"/>
      <c r="F17" s="31" t="s">
        <v>68</v>
      </c>
      <c r="G17" s="31" t="s">
        <v>115</v>
      </c>
      <c r="H17" s="33" t="s">
        <v>140</v>
      </c>
      <c r="I17" s="33" t="s">
        <v>79</v>
      </c>
      <c r="J17" s="33" t="s">
        <v>88</v>
      </c>
      <c r="K17" s="33" t="s">
        <v>71</v>
      </c>
      <c r="L17" s="59"/>
      <c r="M17" s="33" t="s">
        <v>72</v>
      </c>
      <c r="N17" s="34" t="s">
        <v>138</v>
      </c>
      <c r="O17" s="32" t="s">
        <v>98</v>
      </c>
      <c r="P17" s="31"/>
      <c r="Q17" s="31"/>
      <c r="R17" s="61" t="s">
        <v>134</v>
      </c>
      <c r="S17" s="35"/>
      <c r="T17" s="31" t="s">
        <v>74</v>
      </c>
      <c r="U17" s="36">
        <f>'[1]BCF POE update'!K48</f>
        <v>2.4</v>
      </c>
      <c r="V17" s="31" t="s">
        <v>10</v>
      </c>
      <c r="W17" s="31"/>
      <c r="X17" s="37">
        <v>58</v>
      </c>
      <c r="Y17" s="37">
        <v>40</v>
      </c>
      <c r="Z17" s="37">
        <v>20</v>
      </c>
      <c r="AA17" s="37">
        <v>58</v>
      </c>
      <c r="AB17" s="37">
        <v>40</v>
      </c>
      <c r="AC17" s="37">
        <v>20</v>
      </c>
      <c r="AD17" s="38">
        <v>11.3</v>
      </c>
      <c r="AE17" s="39">
        <v>12</v>
      </c>
      <c r="AF17" s="40">
        <f t="shared" si="0"/>
        <v>4.6399999999999997E-2</v>
      </c>
      <c r="AG17" s="38">
        <v>63</v>
      </c>
      <c r="AH17" s="41">
        <f t="shared" si="1"/>
        <v>16293.103448275864</v>
      </c>
      <c r="AI17" s="42">
        <v>2000</v>
      </c>
      <c r="AJ17" s="43">
        <f t="shared" si="2"/>
        <v>0.12275132275132274</v>
      </c>
      <c r="AK17" s="44" t="s">
        <v>75</v>
      </c>
      <c r="AL17" s="45">
        <v>0.28800000000000003</v>
      </c>
      <c r="AM17" s="43">
        <f t="shared" si="3"/>
        <v>0.69120000000000004</v>
      </c>
      <c r="AN17" s="43">
        <f t="shared" si="4"/>
        <v>3.2139513227513223</v>
      </c>
      <c r="AO17" s="46"/>
      <c r="AP17" s="43">
        <f t="shared" si="5"/>
        <v>0</v>
      </c>
      <c r="AQ17" s="46"/>
      <c r="AR17" s="43">
        <f t="shared" si="6"/>
        <v>0</v>
      </c>
      <c r="AS17" s="47"/>
      <c r="AT17" s="46">
        <v>0</v>
      </c>
      <c r="AU17" s="43">
        <f t="shared" si="7"/>
        <v>0</v>
      </c>
      <c r="AV17" s="43">
        <f t="shared" si="8"/>
        <v>0</v>
      </c>
      <c r="AW17" s="43">
        <f t="shared" si="9"/>
        <v>3.2139513227513223</v>
      </c>
      <c r="AX17" s="48">
        <f t="shared" si="10"/>
        <v>0.33732962417498502</v>
      </c>
      <c r="AY17" s="49">
        <f>'[1]BCF POE update'!AE48</f>
        <v>4.8499999999999996</v>
      </c>
      <c r="AZ17" s="49">
        <v>12.99</v>
      </c>
      <c r="BA17" s="48">
        <f t="shared" si="11"/>
        <v>0.62663587374903773</v>
      </c>
      <c r="BB17" s="47"/>
      <c r="BC17" s="42">
        <f>[1]Projection!$M$61</f>
        <v>1800</v>
      </c>
      <c r="BD17" s="43">
        <f t="shared" si="12"/>
        <v>5785.1123809523806</v>
      </c>
      <c r="BE17" s="43">
        <f t="shared" si="13"/>
        <v>8730</v>
      </c>
      <c r="BF17" s="43">
        <f t="shared" si="14"/>
        <v>23382</v>
      </c>
      <c r="BG17" s="50">
        <f t="shared" si="15"/>
        <v>6.9599999999999991</v>
      </c>
      <c r="BH17" s="31">
        <v>11.3</v>
      </c>
      <c r="BI17" s="31"/>
      <c r="BJ17" s="28" t="s">
        <v>76</v>
      </c>
      <c r="BK17" s="28" t="s">
        <v>9</v>
      </c>
    </row>
    <row r="18" spans="1:63" s="28" customFormat="1" ht="94.5" customHeight="1" x14ac:dyDescent="0.25">
      <c r="A18" s="29">
        <v>17</v>
      </c>
      <c r="B18" s="30"/>
      <c r="C18" s="30"/>
      <c r="D18" s="30" t="s">
        <v>85</v>
      </c>
      <c r="E18" s="31"/>
      <c r="F18" s="31" t="s">
        <v>68</v>
      </c>
      <c r="G18" s="31" t="s">
        <v>116</v>
      </c>
      <c r="H18" s="33" t="s">
        <v>145</v>
      </c>
      <c r="I18" s="33" t="s">
        <v>69</v>
      </c>
      <c r="J18" s="33" t="s">
        <v>90</v>
      </c>
      <c r="K18" s="33" t="s">
        <v>80</v>
      </c>
      <c r="L18" s="31"/>
      <c r="M18" s="33" t="s">
        <v>72</v>
      </c>
      <c r="N18" s="34" t="s">
        <v>138</v>
      </c>
      <c r="O18" s="32" t="s">
        <v>100</v>
      </c>
      <c r="P18" s="31"/>
      <c r="Q18" s="31"/>
      <c r="R18" s="61" t="s">
        <v>135</v>
      </c>
      <c r="S18" s="35"/>
      <c r="T18" s="31" t="s">
        <v>74</v>
      </c>
      <c r="U18" s="36">
        <f>'[1]BCF POE update'!K76</f>
        <v>3.1</v>
      </c>
      <c r="V18" s="31" t="s">
        <v>10</v>
      </c>
      <c r="W18" s="31"/>
      <c r="X18" s="37">
        <v>58</v>
      </c>
      <c r="Y18" s="37">
        <v>40</v>
      </c>
      <c r="Z18" s="37">
        <v>48</v>
      </c>
      <c r="AA18" s="37">
        <v>58</v>
      </c>
      <c r="AB18" s="37">
        <v>40</v>
      </c>
      <c r="AC18" s="37">
        <v>48</v>
      </c>
      <c r="AD18" s="38">
        <v>14</v>
      </c>
      <c r="AE18" s="39">
        <v>24</v>
      </c>
      <c r="AF18" s="40">
        <f t="shared" si="0"/>
        <v>0.11136</v>
      </c>
      <c r="AG18" s="38">
        <v>63</v>
      </c>
      <c r="AH18" s="41">
        <f t="shared" si="1"/>
        <v>13577.586206896551</v>
      </c>
      <c r="AI18" s="42">
        <v>2000</v>
      </c>
      <c r="AJ18" s="43">
        <f t="shared" si="2"/>
        <v>0.14730158730158732</v>
      </c>
      <c r="AK18" s="44" t="s">
        <v>75</v>
      </c>
      <c r="AL18" s="45">
        <v>0.28800000000000003</v>
      </c>
      <c r="AM18" s="43">
        <f t="shared" si="3"/>
        <v>0.89280000000000015</v>
      </c>
      <c r="AN18" s="43">
        <f t="shared" si="4"/>
        <v>4.1401015873015874</v>
      </c>
      <c r="AO18" s="46"/>
      <c r="AP18" s="43">
        <f t="shared" si="5"/>
        <v>0</v>
      </c>
      <c r="AQ18" s="46"/>
      <c r="AR18" s="43">
        <f t="shared" si="6"/>
        <v>0</v>
      </c>
      <c r="AS18" s="47"/>
      <c r="AT18" s="46">
        <v>0</v>
      </c>
      <c r="AU18" s="43">
        <f t="shared" si="7"/>
        <v>0</v>
      </c>
      <c r="AV18" s="43">
        <f t="shared" si="8"/>
        <v>0</v>
      </c>
      <c r="AW18" s="43">
        <f t="shared" si="9"/>
        <v>4.1401015873015874</v>
      </c>
      <c r="AX18" s="48">
        <f t="shared" si="10"/>
        <v>0.27998233264320221</v>
      </c>
      <c r="AY18" s="58">
        <f>'[1]BCF POE update'!AE76</f>
        <v>5.75</v>
      </c>
      <c r="AZ18" s="49">
        <v>12.99</v>
      </c>
      <c r="BA18" s="48">
        <f t="shared" si="11"/>
        <v>0.55735180908391069</v>
      </c>
      <c r="BB18" s="47"/>
      <c r="BC18" s="42">
        <f>[1]Projection!M62</f>
        <v>0</v>
      </c>
      <c r="BD18" s="43">
        <f t="shared" si="12"/>
        <v>0</v>
      </c>
      <c r="BE18" s="43">
        <f t="shared" si="13"/>
        <v>0</v>
      </c>
      <c r="BF18" s="43">
        <f t="shared" si="14"/>
        <v>0</v>
      </c>
      <c r="BG18" s="50">
        <f t="shared" si="15"/>
        <v>0</v>
      </c>
      <c r="BH18" s="31">
        <v>11.3</v>
      </c>
      <c r="BI18" s="31"/>
      <c r="BJ18" s="28" t="s">
        <v>76</v>
      </c>
      <c r="BK18" s="28" t="s">
        <v>9</v>
      </c>
    </row>
    <row r="19" spans="1:63" s="28" customFormat="1" ht="94.5" customHeight="1" x14ac:dyDescent="0.25">
      <c r="A19" s="29">
        <v>18</v>
      </c>
      <c r="B19" s="30"/>
      <c r="C19" s="30"/>
      <c r="D19" s="30" t="s">
        <v>85</v>
      </c>
      <c r="E19" s="31"/>
      <c r="F19" s="31" t="s">
        <v>68</v>
      </c>
      <c r="G19" s="31" t="s">
        <v>117</v>
      </c>
      <c r="H19" s="33" t="s">
        <v>145</v>
      </c>
      <c r="I19" s="33" t="s">
        <v>69</v>
      </c>
      <c r="J19" s="33" t="s">
        <v>90</v>
      </c>
      <c r="K19" s="33" t="s">
        <v>71</v>
      </c>
      <c r="L19" s="31"/>
      <c r="M19" s="33" t="s">
        <v>72</v>
      </c>
      <c r="N19" s="34" t="s">
        <v>138</v>
      </c>
      <c r="O19" s="32" t="s">
        <v>73</v>
      </c>
      <c r="P19" s="31"/>
      <c r="Q19" s="31"/>
      <c r="R19" s="61" t="s">
        <v>136</v>
      </c>
      <c r="S19" s="35"/>
      <c r="T19" s="31" t="s">
        <v>74</v>
      </c>
      <c r="U19" s="36">
        <f>U18-0.05</f>
        <v>3.0500000000000003</v>
      </c>
      <c r="V19" s="31" t="s">
        <v>10</v>
      </c>
      <c r="W19" s="31"/>
      <c r="X19" s="37">
        <v>58</v>
      </c>
      <c r="Y19" s="37">
        <v>40</v>
      </c>
      <c r="Z19" s="37">
        <v>48</v>
      </c>
      <c r="AA19" s="37">
        <v>58</v>
      </c>
      <c r="AB19" s="37">
        <v>40</v>
      </c>
      <c r="AC19" s="37">
        <v>48</v>
      </c>
      <c r="AD19" s="38">
        <v>14</v>
      </c>
      <c r="AE19" s="39">
        <v>24</v>
      </c>
      <c r="AF19" s="40">
        <f t="shared" si="0"/>
        <v>0.11136</v>
      </c>
      <c r="AG19" s="38">
        <v>63</v>
      </c>
      <c r="AH19" s="41">
        <f t="shared" si="1"/>
        <v>13577.586206896551</v>
      </c>
      <c r="AI19" s="42">
        <v>2000</v>
      </c>
      <c r="AJ19" s="43">
        <f t="shared" si="2"/>
        <v>0.14730158730158732</v>
      </c>
      <c r="AK19" s="44" t="s">
        <v>75</v>
      </c>
      <c r="AL19" s="45">
        <v>0.28800000000000003</v>
      </c>
      <c r="AM19" s="43">
        <f t="shared" si="3"/>
        <v>0.87840000000000018</v>
      </c>
      <c r="AN19" s="43">
        <f t="shared" si="4"/>
        <v>4.0757015873015883</v>
      </c>
      <c r="AO19" s="46"/>
      <c r="AP19" s="43">
        <f t="shared" si="5"/>
        <v>0</v>
      </c>
      <c r="AQ19" s="46"/>
      <c r="AR19" s="43">
        <f t="shared" si="6"/>
        <v>0</v>
      </c>
      <c r="AS19" s="47"/>
      <c r="AT19" s="46">
        <v>0</v>
      </c>
      <c r="AU19" s="43">
        <f t="shared" si="7"/>
        <v>0</v>
      </c>
      <c r="AV19" s="43">
        <f t="shared" si="8"/>
        <v>0</v>
      </c>
      <c r="AW19" s="43">
        <f t="shared" si="9"/>
        <v>4.0757015873015883</v>
      </c>
      <c r="AX19" s="48">
        <f t="shared" si="10"/>
        <v>0.29118233264320204</v>
      </c>
      <c r="AY19" s="58">
        <f>AY18</f>
        <v>5.75</v>
      </c>
      <c r="AZ19" s="49">
        <v>12.99</v>
      </c>
      <c r="BA19" s="48">
        <f t="shared" si="11"/>
        <v>0.55735180908391069</v>
      </c>
      <c r="BB19" s="47"/>
      <c r="BC19" s="42">
        <f>[1]Projection!M63</f>
        <v>0</v>
      </c>
      <c r="BD19" s="43">
        <f t="shared" si="12"/>
        <v>0</v>
      </c>
      <c r="BE19" s="43">
        <f t="shared" si="13"/>
        <v>0</v>
      </c>
      <c r="BF19" s="43">
        <f t="shared" si="14"/>
        <v>0</v>
      </c>
      <c r="BG19" s="50">
        <f t="shared" si="15"/>
        <v>0</v>
      </c>
      <c r="BH19" s="31">
        <v>11.3</v>
      </c>
      <c r="BI19" s="31"/>
      <c r="BJ19" s="28" t="s">
        <v>76</v>
      </c>
      <c r="BK19" s="28" t="s">
        <v>9</v>
      </c>
    </row>
    <row r="20" spans="1:63" s="28" customFormat="1" ht="94.5" customHeight="1" x14ac:dyDescent="0.25">
      <c r="A20" s="29">
        <v>19</v>
      </c>
      <c r="B20" s="30"/>
      <c r="C20" s="30"/>
      <c r="D20" s="30" t="s">
        <v>85</v>
      </c>
      <c r="E20" s="31"/>
      <c r="F20" s="31" t="s">
        <v>68</v>
      </c>
      <c r="G20" s="31" t="s">
        <v>118</v>
      </c>
      <c r="H20" s="33" t="s">
        <v>145</v>
      </c>
      <c r="I20" s="33" t="s">
        <v>69</v>
      </c>
      <c r="J20" s="33" t="s">
        <v>90</v>
      </c>
      <c r="K20" s="33" t="s">
        <v>80</v>
      </c>
      <c r="L20" s="31"/>
      <c r="M20" s="33" t="s">
        <v>72</v>
      </c>
      <c r="N20" s="34" t="s">
        <v>138</v>
      </c>
      <c r="O20" s="32" t="s">
        <v>77</v>
      </c>
      <c r="P20" s="31"/>
      <c r="Q20" s="31"/>
      <c r="R20" s="61" t="s">
        <v>137</v>
      </c>
      <c r="S20" s="35"/>
      <c r="T20" s="31" t="s">
        <v>74</v>
      </c>
      <c r="U20" s="36">
        <f>U18</f>
        <v>3.1</v>
      </c>
      <c r="V20" s="31" t="s">
        <v>10</v>
      </c>
      <c r="W20" s="31"/>
      <c r="X20" s="37">
        <v>58</v>
      </c>
      <c r="Y20" s="37">
        <v>40</v>
      </c>
      <c r="Z20" s="37">
        <v>48</v>
      </c>
      <c r="AA20" s="37">
        <v>58</v>
      </c>
      <c r="AB20" s="37">
        <v>40</v>
      </c>
      <c r="AC20" s="37">
        <v>48</v>
      </c>
      <c r="AD20" s="38">
        <v>14</v>
      </c>
      <c r="AE20" s="39">
        <v>24</v>
      </c>
      <c r="AF20" s="40">
        <f t="shared" si="0"/>
        <v>0.11136</v>
      </c>
      <c r="AG20" s="38">
        <v>63</v>
      </c>
      <c r="AH20" s="41">
        <f t="shared" si="1"/>
        <v>13577.586206896551</v>
      </c>
      <c r="AI20" s="42">
        <v>2000</v>
      </c>
      <c r="AJ20" s="43">
        <f t="shared" si="2"/>
        <v>0.14730158730158732</v>
      </c>
      <c r="AK20" s="44" t="s">
        <v>75</v>
      </c>
      <c r="AL20" s="45">
        <v>0.28800000000000003</v>
      </c>
      <c r="AM20" s="43">
        <f t="shared" si="3"/>
        <v>0.89280000000000015</v>
      </c>
      <c r="AN20" s="43">
        <f t="shared" si="4"/>
        <v>4.1401015873015874</v>
      </c>
      <c r="AO20" s="46"/>
      <c r="AP20" s="43">
        <f t="shared" si="5"/>
        <v>0</v>
      </c>
      <c r="AQ20" s="46"/>
      <c r="AR20" s="43">
        <f t="shared" si="6"/>
        <v>0</v>
      </c>
      <c r="AS20" s="47"/>
      <c r="AT20" s="46">
        <v>0</v>
      </c>
      <c r="AU20" s="43">
        <f t="shared" si="7"/>
        <v>0</v>
      </c>
      <c r="AV20" s="43">
        <f t="shared" si="8"/>
        <v>0</v>
      </c>
      <c r="AW20" s="43">
        <f t="shared" si="9"/>
        <v>4.1401015873015874</v>
      </c>
      <c r="AX20" s="48">
        <f t="shared" si="10"/>
        <v>0.27998233264320221</v>
      </c>
      <c r="AY20" s="58">
        <f>AY18</f>
        <v>5.75</v>
      </c>
      <c r="AZ20" s="49">
        <v>12.99</v>
      </c>
      <c r="BA20" s="48">
        <f t="shared" si="11"/>
        <v>0.55735180908391069</v>
      </c>
      <c r="BB20" s="47"/>
      <c r="BC20" s="42">
        <f>[1]Projection!$M$66</f>
        <v>1800</v>
      </c>
      <c r="BD20" s="43">
        <f t="shared" si="12"/>
        <v>7452.1828571428578</v>
      </c>
      <c r="BE20" s="43">
        <f t="shared" si="13"/>
        <v>10350</v>
      </c>
      <c r="BF20" s="43">
        <f t="shared" si="14"/>
        <v>23382</v>
      </c>
      <c r="BG20" s="50">
        <f t="shared" si="15"/>
        <v>8.3520000000000003</v>
      </c>
      <c r="BH20" s="31">
        <v>11.3</v>
      </c>
      <c r="BI20" s="31"/>
      <c r="BJ20" s="28" t="s">
        <v>76</v>
      </c>
      <c r="BK20" s="28" t="s">
        <v>9</v>
      </c>
    </row>
  </sheetData>
  <protectedRanges>
    <protectedRange sqref="K2:L13 K14:K15 K18:K20 BA2:BA20 AM2:AX20 AF2:AH20 AJ2:AJ20 BG2:BG20 A2:I4 K16:L17 A6:I15 A5:G5 A17:I20 A16:G16 I16 I5 S2:W20 N2:P20" name="Range1_10"/>
    <protectedRange sqref="X2:AD20" name="Range1_2_18"/>
    <protectedRange sqref="AI2:AI20" name="Range1_3_1"/>
    <protectedRange sqref="AK2:AL20" name="Range1_4_1"/>
    <protectedRange sqref="AZ2:AZ20" name="Range1_5_1"/>
    <protectedRange sqref="BC2:BC20" name="Range1_6_1"/>
    <protectedRange sqref="M2:M20" name="Range1_1_1"/>
    <protectedRange sqref="BB2:BB20" name="Range1_7_1"/>
    <protectedRange sqref="L14:L15 L18:L20 Q2:Q20" name="Range1_8_1"/>
    <protectedRange sqref="H5" name="Range1_9_1"/>
    <protectedRange sqref="H16" name="Range1_11"/>
  </protectedRanges>
  <phoneticPr fontId="3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[1]Data!#REF!</xm:f>
          </x14:formula1>
          <xm:sqref>V2:V20</xm:sqref>
        </x14:dataValidation>
        <x14:dataValidation type="list" allowBlank="1" showInputMessage="1" showErrorMessage="1">
          <x14:formula1>
            <xm:f>[1]ValueSelect!#REF!</xm:f>
          </x14:formula1>
          <xm:sqref>BJ2:BJ20</xm:sqref>
        </x14:dataValidation>
        <x14:dataValidation type="list" allowBlank="1" showInputMessage="1" showErrorMessage="1">
          <x14:formula1>
            <xm:f>[1]Data!#REF!</xm:f>
          </x14:formula1>
          <xm:sqref>BK2:BK20</xm:sqref>
        </x14:dataValidation>
        <x14:dataValidation type="list" allowBlank="1" showInputMessage="1" showErrorMessage="1">
          <x14:formula1>
            <xm:f>[1]ValueSelect!#REF!</xm:f>
          </x14:formula1>
          <xm:sqref>BL2:BL20</xm:sqref>
        </x14:dataValidation>
        <x14:dataValidation type="list" allowBlank="1" showInputMessage="1" showErrorMessage="1">
          <x14:formula1>
            <xm:f>[1]ValueSelect!#REF!</xm:f>
          </x14:formula1>
          <xm:sqref>E2:E20</xm:sqref>
        </x14:dataValidation>
        <x14:dataValidation type="list" allowBlank="1" showInputMessage="1" showErrorMessage="1">
          <x14:formula1>
            <xm:f>[1]ValueSelect!#REF!</xm:f>
          </x14:formula1>
          <xm:sqref>F2:F20</xm:sqref>
        </x14:dataValidation>
        <x14:dataValidation type="list" allowBlank="1" showInputMessage="1" showErrorMessage="1">
          <x14:formula1>
            <xm:f>[1]ValueSelect!#REF!</xm:f>
          </x14:formula1>
          <xm:sqref>D2:D20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cp:lastPrinted>2026-05-05T01:30:02Z</cp:lastPrinted>
  <dcterms:created xsi:type="dcterms:W3CDTF">2026-05-05T01:30:06Z</dcterms:created>
  <dcterms:modified xsi:type="dcterms:W3CDTF">2026-05-07T01:17:42Z</dcterms:modified>
</cp:coreProperties>
</file>