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" i="1" l="1"/>
  <c r="BE2" i="1"/>
  <c r="BA2" i="1"/>
  <c r="AT2" i="1"/>
  <c r="AQ2" i="1"/>
  <c r="AO2" i="1"/>
  <c r="AU2" i="1" s="1"/>
  <c r="AK2" i="1"/>
  <c r="AL2" i="1" s="1"/>
  <c r="AE2" i="1"/>
  <c r="AG2" i="1" s="1"/>
  <c r="AI2" i="1" s="1"/>
  <c r="AM2" i="1" l="1"/>
  <c r="AV2" i="1" s="1"/>
  <c r="AW2" i="1" l="1"/>
  <c r="BD2" i="1"/>
</calcChain>
</file>

<file path=xl/comments1.xml><?xml version="1.0" encoding="utf-8"?>
<comments xmlns="http://schemas.openxmlformats.org/spreadsheetml/2006/main">
  <authors>
    <author>Unknown Author</author>
  </authors>
  <commentLis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A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E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F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G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<sst xmlns="http://schemas.openxmlformats.org/spreadsheetml/2006/main" count="81" uniqueCount="80">
  <si>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</si>
  <si>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</si>
  <si>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</si>
  <si>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</si>
  <si>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</si>
  <si>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</si>
  <si>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</si>
  <si>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</si>
  <si>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</si>
  <si>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</si>
  <si>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</si>
  <si>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</si>
  <si>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</si>
  <si>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</si>
  <si>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</si>
  <si>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</si>
  <si>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</si>
  <si>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</si>
  <si>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</si>
  <si>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</si>
  <si>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</si>
  <si>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</si>
  <si>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</si>
  <si>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</si>
  <si>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</si>
  <si>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</si>
  <si>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</si>
  <si>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</si>
  <si>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</si>
  <si>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Group pack</t>
    <phoneticPr fontId="8" type="noConversion"/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</si>
  <si>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</si>
  <si>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</si>
  <si>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</si>
  <si>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</si>
  <si>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</si>
  <si>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</si>
  <si>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</si>
  <si>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</si>
  <si>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</si>
  <si>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</si>
  <si>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</si>
  <si>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</si>
  <si>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</si>
  <si>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</si>
  <si>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</si>
  <si>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</si>
  <si>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</si>
  <si>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</si>
  <si>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</si>
  <si>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- 5.11.2026 Updated</t>
  </si>
  <si>
    <t>JLA POE Quoted 5.6.2026</t>
  </si>
  <si>
    <t>Suggested Retail Price</t>
  </si>
  <si>
    <t>Retail Markup %</t>
  </si>
  <si>
    <t>Additional Customer Price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</si>
  <si>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</si>
  <si>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</si>
  <si>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</si>
  <si>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</si>
  <si>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</si>
  <si>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</si>
  <si>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</si>
  <si>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</si>
  <si>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</si>
  <si>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</si>
  <si>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</si>
  <si>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</si>
  <si>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</si>
  <si>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Yantian,China</t>
  </si>
  <si>
    <t>China</t>
  </si>
  <si>
    <t>1.5x1.38"</t>
  </si>
  <si>
    <t>Red</t>
  </si>
  <si>
    <t>12pcs in acetate box with insert, 24 sets per carton</t>
  </si>
  <si>
    <t>3924.90.5650</t>
    <phoneticPr fontId="21" type="noConversion"/>
  </si>
  <si>
    <t>Hooks</t>
  </si>
  <si>
    <t>wreath Hooks</t>
  </si>
  <si>
    <t>Polyresin Hooks</t>
    <phoneticPr fontId="22" type="noConversion"/>
  </si>
  <si>
    <t>Polyresin Hooks</t>
    <phoneticPr fontId="22" type="noConversion"/>
  </si>
  <si>
    <t>polyresin+Stainless steel hook</t>
  </si>
  <si>
    <t>RS71-9007</t>
    <phoneticPr fontId="2" type="noConversion"/>
  </si>
  <si>
    <t>apex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</si>
</sst>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26" formatCode="\$#,##0.00_);[Red]\(\$#,##0.00\)"/>
    <numFmt numFmtId="176" formatCode="[$¥-804]#,##0.00"/>
    <numFmt numFmtId="177" formatCode="\$#,##0.00"/>
    <numFmt numFmtId="178" formatCode="0.0"/>
    <numFmt numFmtId="179" formatCode="0.000"/>
    <numFmt numFmtId="180" formatCode="0.00_ "/>
    <numFmt numFmtId="181" formatCode="\$#,##0.00_);[Red]&quot;($&quot;#,##0.00\)"/>
    <numFmt numFmtId="182" formatCode="[$-409]d/mmm;@"/>
    <numFmt numFmtId="183" formatCode="[$$-409]#,##0.00;\-[$$-409]#,##0.00"/>
  </numFmts>
  <fonts count="2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Aptos Display"/>
      <family val="2"/>
    </font>
    <font>
      <sz val="11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宋体"/>
      <family val="2"/>
      <scheme val="minor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176" fontId="0" fillId="0" borderId="0"/>
    <xf numFmtId="176" fontId="4" fillId="0" borderId="0"/>
    <xf numFmtId="0" fontId="7" fillId="0" borderId="0"/>
    <xf numFmtId="176" fontId="7" fillId="0" borderId="0"/>
    <xf numFmtId="176" fontId="10" fillId="0" borderId="0"/>
    <xf numFmtId="9" fontId="4" fillId="0" borderId="0"/>
    <xf numFmtId="176" fontId="1" fillId="0" borderId="0"/>
    <xf numFmtId="0" fontId="1" fillId="0" borderId="0"/>
    <xf numFmtId="0" fontId="1" fillId="0" borderId="0"/>
    <xf numFmtId="176" fontId="12" fillId="0" borderId="0">
      <alignment vertical="center"/>
    </xf>
    <xf numFmtId="0" fontId="15" fillId="0" borderId="0"/>
    <xf numFmtId="0" fontId="10" fillId="0" borderId="0"/>
    <xf numFmtId="0" fontId="1" fillId="0" borderId="0"/>
    <xf numFmtId="176" fontId="12" fillId="0" borderId="0">
      <alignment vertical="center"/>
    </xf>
    <xf numFmtId="182" fontId="19" fillId="0" borderId="0">
      <alignment vertical="center"/>
    </xf>
    <xf numFmtId="0" fontId="4" fillId="0" borderId="0"/>
    <xf numFmtId="183" fontId="15" fillId="0" borderId="0"/>
  </cellStyleXfs>
  <cellXfs count="80">
    <xf numFmtId="176" fontId="0" fillId="0" borderId="0" xfId="0"/>
    <xf numFmtId="176" fontId="1" fillId="0" borderId="0" xfId="0" applyFont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0" xfId="1" applyFont="1" applyAlignment="1">
      <alignment wrapText="1"/>
    </xf>
    <xf numFmtId="1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176" fontId="0" fillId="0" borderId="0" xfId="0" applyAlignment="1">
      <alignment wrapText="1"/>
    </xf>
    <xf numFmtId="176" fontId="5" fillId="0" borderId="2" xfId="0" applyFont="1" applyBorder="1" applyAlignment="1">
      <alignment horizontal="center" wrapText="1"/>
    </xf>
    <xf numFmtId="176" fontId="5" fillId="3" borderId="2" xfId="0" applyFont="1" applyFill="1" applyBorder="1" applyAlignment="1">
      <alignment horizontal="center" wrapText="1"/>
    </xf>
    <xf numFmtId="176" fontId="6" fillId="3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7" fontId="5" fillId="5" borderId="1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7" fontId="5" fillId="6" borderId="2" xfId="2" applyNumberFormat="1" applyFont="1" applyFill="1" applyBorder="1" applyAlignment="1">
      <alignment horizontal="left" vertical="center" wrapText="1"/>
    </xf>
    <xf numFmtId="179" fontId="9" fillId="0" borderId="2" xfId="3" applyNumberFormat="1" applyFont="1" applyBorder="1" applyAlignment="1">
      <alignment wrapText="1"/>
    </xf>
    <xf numFmtId="2" fontId="5" fillId="0" borderId="2" xfId="3" applyNumberFormat="1" applyFont="1" applyBorder="1" applyAlignment="1">
      <alignment wrapText="1"/>
    </xf>
    <xf numFmtId="1" fontId="9" fillId="0" borderId="2" xfId="3" applyNumberFormat="1" applyFont="1" applyBorder="1" applyAlignment="1">
      <alignment wrapText="1"/>
    </xf>
    <xf numFmtId="177" fontId="9" fillId="0" borderId="2" xfId="3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9" fillId="4" borderId="2" xfId="3" applyNumberFormat="1" applyFont="1" applyFill="1" applyBorder="1" applyAlignment="1">
      <alignment wrapText="1"/>
    </xf>
    <xf numFmtId="177" fontId="5" fillId="0" borderId="2" xfId="3" applyNumberFormat="1" applyFont="1" applyBorder="1" applyAlignment="1">
      <alignment wrapText="1"/>
    </xf>
    <xf numFmtId="177" fontId="9" fillId="2" borderId="2" xfId="3" applyNumberFormat="1" applyFont="1" applyFill="1" applyBorder="1" applyAlignment="1">
      <alignment wrapText="1"/>
    </xf>
    <xf numFmtId="10" fontId="9" fillId="2" borderId="2" xfId="3" applyNumberFormat="1" applyFont="1" applyFill="1" applyBorder="1" applyAlignment="1">
      <alignment wrapText="1"/>
    </xf>
    <xf numFmtId="177" fontId="5" fillId="7" borderId="2" xfId="3" applyNumberFormat="1" applyFont="1" applyFill="1" applyBorder="1" applyAlignment="1">
      <alignment wrapText="1"/>
    </xf>
    <xf numFmtId="177" fontId="5" fillId="2" borderId="2" xfId="0" applyNumberFormat="1" applyFont="1" applyFill="1" applyBorder="1" applyAlignment="1">
      <alignment horizontal="center" wrapText="1"/>
    </xf>
    <xf numFmtId="177" fontId="5" fillId="2" borderId="1" xfId="3" applyNumberFormat="1" applyFont="1" applyFill="1" applyBorder="1" applyAlignment="1">
      <alignment wrapText="1"/>
    </xf>
    <xf numFmtId="2" fontId="9" fillId="0" borderId="2" xfId="3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horizontal="left" vertical="center" wrapText="1"/>
    </xf>
    <xf numFmtId="176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2" fontId="1" fillId="9" borderId="2" xfId="0" applyNumberFormat="1" applyFont="1" applyFill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6" fillId="0" borderId="2" xfId="10" applyFont="1" applyBorder="1" applyAlignment="1">
      <alignment horizontal="left" vertical="center" wrapText="1"/>
    </xf>
    <xf numFmtId="176" fontId="17" fillId="0" borderId="2" xfId="0" applyFont="1" applyBorder="1" applyAlignment="1">
      <alignment vertical="center"/>
    </xf>
    <xf numFmtId="176" fontId="17" fillId="12" borderId="2" xfId="0" applyFont="1" applyFill="1" applyBorder="1" applyAlignment="1">
      <alignment vertical="center" wrapText="1"/>
    </xf>
    <xf numFmtId="176" fontId="17" fillId="12" borderId="2" xfId="0" applyFont="1" applyFill="1" applyBorder="1" applyAlignment="1">
      <alignment vertical="center"/>
    </xf>
    <xf numFmtId="2" fontId="17" fillId="12" borderId="2" xfId="0" applyNumberFormat="1" applyFont="1" applyFill="1" applyBorder="1" applyAlignment="1">
      <alignment vertical="center"/>
    </xf>
    <xf numFmtId="179" fontId="17" fillId="13" borderId="2" xfId="0" applyNumberFormat="1" applyFont="1" applyFill="1" applyBorder="1" applyAlignment="1">
      <alignment vertical="center"/>
    </xf>
    <xf numFmtId="1" fontId="17" fillId="13" borderId="2" xfId="0" applyNumberFormat="1" applyFont="1" applyFill="1" applyBorder="1" applyAlignment="1">
      <alignment vertical="center"/>
    </xf>
    <xf numFmtId="3" fontId="17" fillId="12" borderId="2" xfId="0" applyNumberFormat="1" applyFont="1" applyFill="1" applyBorder="1" applyAlignment="1">
      <alignment vertical="center"/>
    </xf>
    <xf numFmtId="177" fontId="17" fillId="13" borderId="2" xfId="0" applyNumberFormat="1" applyFont="1" applyFill="1" applyBorder="1" applyAlignment="1">
      <alignment vertical="center"/>
    </xf>
    <xf numFmtId="177" fontId="17" fillId="13" borderId="2" xfId="0" applyNumberFormat="1" applyFont="1" applyFill="1" applyBorder="1" applyAlignment="1">
      <alignment vertical="center" wrapText="1"/>
    </xf>
    <xf numFmtId="10" fontId="17" fillId="12" borderId="2" xfId="0" applyNumberFormat="1" applyFont="1" applyFill="1" applyBorder="1" applyAlignment="1">
      <alignment vertical="center"/>
    </xf>
    <xf numFmtId="177" fontId="17" fillId="12" borderId="2" xfId="0" applyNumberFormat="1" applyFont="1" applyFill="1" applyBorder="1" applyAlignment="1">
      <alignment vertical="center"/>
    </xf>
    <xf numFmtId="10" fontId="17" fillId="13" borderId="2" xfId="5" applyNumberFormat="1" applyFont="1" applyFill="1" applyBorder="1" applyAlignment="1">
      <alignment vertical="center"/>
    </xf>
    <xf numFmtId="181" fontId="17" fillId="12" borderId="2" xfId="0" applyNumberFormat="1" applyFont="1" applyFill="1" applyBorder="1" applyAlignment="1">
      <alignment vertical="center"/>
    </xf>
    <xf numFmtId="10" fontId="17" fillId="13" borderId="2" xfId="5" applyNumberFormat="1" applyFont="1" applyFill="1" applyBorder="1" applyAlignment="1">
      <alignment vertical="center" wrapText="1"/>
    </xf>
    <xf numFmtId="176" fontId="17" fillId="12" borderId="2" xfId="6" applyFont="1" applyFill="1" applyBorder="1" applyAlignment="1">
      <alignment horizontal="left" vertical="center" wrapText="1"/>
    </xf>
    <xf numFmtId="176" fontId="3" fillId="8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76" fontId="18" fillId="0" borderId="2" xfId="13" applyFont="1" applyBorder="1" applyAlignment="1">
      <alignment horizontal="center" vertical="center" wrapText="1"/>
    </xf>
    <xf numFmtId="180" fontId="20" fillId="0" borderId="2" xfId="11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wrapText="1"/>
    </xf>
    <xf numFmtId="0" fontId="16" fillId="0" borderId="2" xfId="11" applyFont="1" applyBorder="1" applyAlignment="1">
      <alignment horizontal="left" vertical="center" wrapText="1"/>
    </xf>
    <xf numFmtId="176" fontId="16" fillId="10" borderId="2" xfId="4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 wrapText="1"/>
    </xf>
    <xf numFmtId="177" fontId="11" fillId="6" borderId="2" xfId="0" applyNumberFormat="1" applyFont="1" applyFill="1" applyBorder="1" applyAlignment="1">
      <alignment horizontal="center" vertical="center" wrapText="1"/>
    </xf>
    <xf numFmtId="177" fontId="1" fillId="6" borderId="2" xfId="0" applyNumberFormat="1" applyFont="1" applyFill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176" fontId="1" fillId="0" borderId="2" xfId="0" applyFont="1" applyBorder="1" applyAlignment="1">
      <alignment horizontal="center" wrapText="1"/>
    </xf>
    <xf numFmtId="176" fontId="16" fillId="0" borderId="2" xfId="0" applyFont="1" applyBorder="1" applyAlignment="1">
      <alignment horizontal="left" vertical="center" wrapText="1"/>
    </xf>
    <xf numFmtId="182" fontId="18" fillId="6" borderId="2" xfId="14" applyFont="1" applyFill="1" applyBorder="1" applyAlignment="1">
      <alignment horizontal="left" vertical="center"/>
    </xf>
    <xf numFmtId="183" fontId="13" fillId="11" borderId="2" xfId="16" quotePrefix="1" applyFont="1" applyFill="1" applyBorder="1" applyAlignment="1">
      <alignment horizontal="left" vertical="center" wrapText="1"/>
    </xf>
    <xf numFmtId="176" fontId="14" fillId="11" borderId="2" xfId="9" applyFont="1" applyFill="1" applyBorder="1" applyAlignment="1">
      <alignment horizontal="left" vertical="center" wrapText="1"/>
    </xf>
    <xf numFmtId="26" fontId="18" fillId="6" borderId="2" xfId="7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79" fontId="1" fillId="0" borderId="0" xfId="0" applyNumberFormat="1" applyFont="1" applyAlignment="1">
      <alignment wrapText="1"/>
    </xf>
  </cellXfs>
  <cellStyles count="17">
    <cellStyle name="Normal 2" xfId="1"/>
    <cellStyle name="Normal 2 18 2" xfId="3"/>
    <cellStyle name="Normal 2 18 2 4" xfId="2"/>
    <cellStyle name="Normal 2 3" xfId="7"/>
    <cellStyle name="Normal 2 4" xfId="15"/>
    <cellStyle name="Normal 3" xfId="6"/>
    <cellStyle name="Normal 3 2" xfId="12"/>
    <cellStyle name="Normal 5" xfId="8"/>
    <cellStyle name="Normal 55" xfId="13"/>
    <cellStyle name="Percent 2" xfId="5"/>
    <cellStyle name="常规" xfId="0" builtinId="0"/>
    <cellStyle name="常规 2" xfId="16"/>
    <cellStyle name="常规 2 2" xfId="9"/>
    <cellStyle name="常规 9 2" xfId="14"/>
    <cellStyle name="常规_quotation-Mercury  3.22.2011 (for BBB)_BBB Spring 12 Styleout Belize - Heather 102111 2" xfId="10"/>
    <cellStyle name="样式 1 2 2" xfId="4"/>
    <cellStyle name="样式 1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</xdr:row>
      <xdr:rowOff>163560</xdr:rowOff>
    </xdr:from>
    <xdr:to>
      <xdr:col>1</xdr:col>
      <xdr:colOff>1491288</xdr:colOff>
      <xdr:row>1</xdr:row>
      <xdr:rowOff>1239212</xdr:rowOff>
    </xdr:to>
    <xdr:pic>
      <xdr:nvPicPr>
        <xdr:cNvPr id="20" name="Picture 2">
          <a:extLst>
            <a:ext uri="{FF2B5EF4-FFF2-40B4-BE49-F238E27FC236}">
              <a16:creationId xmlns="" xmlns:a16="http://schemas.microsoft.com/office/drawing/2014/main" id="{FCC06951-950D-4854-BDDC-D7DD8B29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24185610"/>
          <a:ext cx="538788" cy="1075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2"/>
  <sheetViews>
    <sheetView tabSelected="1" topLeftCell="E1" zoomScale="66" zoomScaleNormal="66" workbookViewId="0">
      <selection activeCell="AG38" sqref="AG38"/>
    </sheetView>
  </sheetViews>
  <sheetFormatPr defaultColWidth="9.140625" defaultRowHeight="1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8.8554687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76" customWidth="1"/>
    <col min="23" max="23" width="8.7109375" style="76" customWidth="1"/>
    <col min="24" max="24" width="8.5703125" style="76" customWidth="1"/>
    <col min="25" max="25" width="8.140625" style="76" customWidth="1"/>
    <col min="26" max="26" width="8.7109375" style="76" customWidth="1"/>
    <col min="27" max="27" width="9.5703125" style="76" customWidth="1"/>
    <col min="28" max="28" width="9" style="77" customWidth="1"/>
    <col min="29" max="29" width="6.28515625" style="78" customWidth="1"/>
    <col min="30" max="30" width="13.7109375" style="78" customWidth="1"/>
    <col min="31" max="31" width="10" style="79" customWidth="1"/>
    <col min="32" max="32" width="10" style="77" customWidth="1"/>
    <col min="33" max="33" width="9.85546875" style="78" customWidth="1"/>
    <col min="34" max="34" width="11.5703125" style="2" customWidth="1"/>
    <col min="35" max="35" width="8.85546875" style="5" customWidth="1"/>
    <col min="36" max="36" width="14.5703125" style="2" customWidth="1"/>
    <col min="37" max="37" width="8.42578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9.42578125" style="5" customWidth="1"/>
    <col min="50" max="51" width="12.140625" style="5" customWidth="1"/>
    <col min="52" max="53" width="9.140625" style="2" customWidth="1"/>
    <col min="54" max="54" width="10.140625" style="5" customWidth="1"/>
    <col min="55" max="55" width="12.140625" style="2" customWidth="1"/>
    <col min="56" max="56" width="14.28515625" style="5" customWidth="1"/>
    <col min="57" max="57" width="13.7109375" style="5" customWidth="1"/>
    <col min="58" max="58" width="15.28515625" style="5" customWidth="1"/>
    <col min="59" max="61" width="9.140625" style="2" customWidth="1"/>
    <col min="62" max="62" width="12.42578125" style="2" customWidth="1"/>
    <col min="63" max="67" width="9.140625" style="2"/>
    <col min="68" max="16384" width="9.140625" style="6"/>
  </cols>
  <sheetData>
    <row r="1" spans="1:64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5" t="s">
        <v>43</v>
      </c>
      <c r="AS1" s="23" t="s">
        <v>44</v>
      </c>
      <c r="AT1" s="22" t="s">
        <v>45</v>
      </c>
      <c r="AU1" s="22" t="s">
        <v>46</v>
      </c>
      <c r="AV1" s="26" t="s">
        <v>47</v>
      </c>
      <c r="AW1" s="27" t="s">
        <v>48</v>
      </c>
      <c r="AX1" s="28" t="s">
        <v>49</v>
      </c>
      <c r="AY1" s="28" t="s">
        <v>50</v>
      </c>
      <c r="AZ1" s="29" t="s">
        <v>51</v>
      </c>
      <c r="BA1" s="27" t="s">
        <v>52</v>
      </c>
      <c r="BB1" s="30" t="s">
        <v>53</v>
      </c>
      <c r="BC1" s="7" t="s">
        <v>54</v>
      </c>
      <c r="BD1" s="22" t="s">
        <v>55</v>
      </c>
      <c r="BE1" s="22" t="s">
        <v>56</v>
      </c>
      <c r="BF1" s="22" t="s">
        <v>57</v>
      </c>
      <c r="BG1" s="31" t="s">
        <v>58</v>
      </c>
      <c r="BH1" s="32" t="s">
        <v>59</v>
      </c>
      <c r="BI1" s="32" t="s">
        <v>60</v>
      </c>
      <c r="BJ1" s="33" t="s">
        <v>61</v>
      </c>
      <c r="BK1" s="33" t="s">
        <v>62</v>
      </c>
      <c r="BL1" s="33" t="s">
        <v>63</v>
      </c>
    </row>
    <row r="2" spans="1:64" ht="99.95" customHeight="1">
      <c r="A2" s="70"/>
      <c r="B2" s="59" t="s">
        <v>73</v>
      </c>
      <c r="C2" s="60"/>
      <c r="D2" s="35"/>
      <c r="E2" s="60"/>
      <c r="F2" s="44" t="s">
        <v>64</v>
      </c>
      <c r="G2" s="61" t="s">
        <v>74</v>
      </c>
      <c r="H2" s="71" t="s">
        <v>75</v>
      </c>
      <c r="I2" s="71" t="s">
        <v>76</v>
      </c>
      <c r="J2" s="71" t="s">
        <v>77</v>
      </c>
      <c r="K2" s="71" t="s">
        <v>77</v>
      </c>
      <c r="L2" s="72" t="s">
        <v>69</v>
      </c>
      <c r="M2" s="37" t="s">
        <v>70</v>
      </c>
      <c r="N2" s="45"/>
      <c r="O2" s="45"/>
      <c r="P2" s="73" t="s">
        <v>78</v>
      </c>
      <c r="Q2" s="74"/>
      <c r="R2" s="46" t="s">
        <v>65</v>
      </c>
      <c r="S2" s="75">
        <v>1.75</v>
      </c>
      <c r="T2" s="34" t="s">
        <v>66</v>
      </c>
      <c r="U2" s="43" t="s">
        <v>71</v>
      </c>
      <c r="V2" s="62">
        <v>39.5</v>
      </c>
      <c r="W2" s="62">
        <v>29</v>
      </c>
      <c r="X2" s="62">
        <v>28.5</v>
      </c>
      <c r="Y2" s="62">
        <v>39.5</v>
      </c>
      <c r="Z2" s="62">
        <v>29</v>
      </c>
      <c r="AA2" s="62">
        <v>28.5</v>
      </c>
      <c r="AB2" s="42">
        <v>4</v>
      </c>
      <c r="AC2" s="64">
        <v>24</v>
      </c>
      <c r="AD2" s="41"/>
      <c r="AE2" s="48">
        <f t="shared" ref="AE2" si="0">IF(Y2="","",Y2*Z2*AA2/1000000)</f>
        <v>3.2646750000000002E-2</v>
      </c>
      <c r="AF2" s="47">
        <v>63</v>
      </c>
      <c r="AG2" s="49">
        <f t="shared" ref="AG2" si="1">IF(AC2="","",AF2/AE2*AC2)</f>
        <v>46313.951618461251</v>
      </c>
      <c r="AH2" s="50">
        <v>2250</v>
      </c>
      <c r="AI2" s="51">
        <f t="shared" ref="AI2" si="2">IF(ISERROR(AH2/AG2),"",AH2/AG2)</f>
        <v>4.8581473214285721E-2</v>
      </c>
      <c r="AJ2" s="65" t="s">
        <v>72</v>
      </c>
      <c r="AK2" s="66">
        <f>3.4%+7.5%+15%</f>
        <v>0.25900000000000001</v>
      </c>
      <c r="AL2" s="51">
        <f t="shared" ref="AL2" si="3">IF(ISERROR(S2*AK2),"",S2*AK2)</f>
        <v>0.45325000000000004</v>
      </c>
      <c r="AM2" s="52">
        <f t="shared" ref="AM2" si="4">IF(ISERROR(S2+AI2+AL2),"",S2+AI2+AL2)</f>
        <v>2.2518314732142857</v>
      </c>
      <c r="AN2" s="38">
        <v>0</v>
      </c>
      <c r="AO2" s="51">
        <f t="shared" ref="AO2" si="5">IF(ISERROR(AX2*AN2),"",AX2*AN2)</f>
        <v>0</v>
      </c>
      <c r="AP2" s="53">
        <v>0</v>
      </c>
      <c r="AQ2" s="52">
        <f t="shared" ref="AQ2" si="6">IF(ISERROR(AX2*AP2),"",AX2*AP2)</f>
        <v>0</v>
      </c>
      <c r="AR2" s="54">
        <v>0</v>
      </c>
      <c r="AS2" s="53">
        <v>0</v>
      </c>
      <c r="AT2" s="51">
        <f t="shared" ref="AT2" si="7">IF(ISERROR(AX2*AS2),"",AX2*AS2)</f>
        <v>0</v>
      </c>
      <c r="AU2" s="51">
        <f t="shared" ref="AU2" si="8">IF(ISERROR(AO2+AQ2+AT2),"",AO2+AQ2+AT2)</f>
        <v>0</v>
      </c>
      <c r="AV2" s="51">
        <f t="shared" ref="AV2" si="9">IF(ISERROR(AM2+AU2),"",AM2+AU2)</f>
        <v>2.2518314732142857</v>
      </c>
      <c r="AW2" s="55">
        <f t="shared" ref="AW2" si="10">IF(ISERROR((AX2-AV2)/AX2),"",(AX2-AV2)/AX2)</f>
        <v>0.2851328656462585</v>
      </c>
      <c r="AX2" s="67">
        <v>3.15</v>
      </c>
      <c r="AY2" s="68"/>
      <c r="AZ2" s="56">
        <v>8.99</v>
      </c>
      <c r="BA2" s="57">
        <f t="shared" ref="BA2" si="11">IF(ISERROR((AZ2-AX2)/AZ2),"",(AZ2-AX2)/AZ2)</f>
        <v>0.64961067853170185</v>
      </c>
      <c r="BB2" s="69"/>
      <c r="BC2" s="39">
        <v>1800</v>
      </c>
      <c r="BD2" s="51">
        <f t="shared" ref="BD2" si="12">IF(ISERROR(AV2*BC2),"",AV2*BC2)</f>
        <v>4053.2966517857144</v>
      </c>
      <c r="BE2" s="51">
        <f t="shared" ref="BE2" si="13">IF(ISERROR(AX2*BC2),"",AX2*BC2)</f>
        <v>5670</v>
      </c>
      <c r="BF2" s="51">
        <f t="shared" ref="BF2" si="14">IF(ISERROR(AZ2*BC2),"",AZ2*BC2)</f>
        <v>16182</v>
      </c>
      <c r="BG2" s="40">
        <v>2.4500000000000002</v>
      </c>
      <c r="BH2" s="63"/>
      <c r="BI2" s="60"/>
      <c r="BJ2" s="58" t="s">
        <v>67</v>
      </c>
      <c r="BK2" s="45" t="s">
        <v>68</v>
      </c>
      <c r="BL2" s="36" t="s">
        <v>79</v>
      </c>
    </row>
  </sheetData>
  <protectedRanges>
    <protectedRange sqref="D2" name="Range1_3_8"/>
    <protectedRange sqref="BC2" name="Range1_6_3_1"/>
  </protectedRange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2026-05-15T06:35:06Z</dcterms:created>
  <dcterms:modified xsi:type="dcterms:W3CDTF">2026-05-15T06:39:39Z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