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48F5234B-92BB-4D84-97B2-EDF4D35B3741}" xr6:coauthVersionLast="47" xr6:coauthVersionMax="47" xr10:uidLastSave="{00000000-0000-0000-0000-000000000000}"/>
  <bookViews>
    <workbookView xWindow="-120" yWindow="-120" windowWidth="29040" windowHeight="15840" tabRatio="500" xr2:uid="{00000000-000D-0000-FFFF-FFFF00000000}"/>
  </bookViews>
  <sheets>
    <sheet name="Item" sheetId="2" r:id="rId1"/>
  </sheets>
  <externalReferences>
    <externalReference r:id="rId2"/>
    <externalReference r:id="rId3"/>
  </externalReferences>
  <definedNames>
    <definedName name="CATEGORY">[1]Sheet1!$DW$2:$DW$3</definedName>
    <definedName name="colour">[1]Sheet1!$EH$2:$EH$3</definedName>
    <definedName name="foam">[1]Sheet1!$EC$2:$EC$3</definedName>
    <definedName name="KD">[1]Sheet1!$DS$2</definedName>
    <definedName name="M">[1]Sheet1!$EA$2:$EA$3</definedName>
    <definedName name="PACK">[1]Sheet1!$EE$2:$EE$3</definedName>
    <definedName name="PORT_IFF">[2]a!$A$10:$B$35</definedName>
    <definedName name="POtype">#REF!</definedName>
    <definedName name="UNIT">[1]Sheet1!$EF$2:$EF$3</definedName>
    <definedName name="wood">[1]Sheet1!$EG$2:$EG$3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 i="2" l="1"/>
  <c r="AH3" i="2"/>
  <c r="AB3" i="2"/>
  <c r="AC3" i="2" s="1"/>
  <c r="AE3" i="2" s="1"/>
  <c r="S3" i="2"/>
  <c r="AX2" i="2"/>
  <c r="AH2" i="2"/>
  <c r="AB2" i="2"/>
  <c r="AC2" i="2" s="1"/>
  <c r="AE2" i="2" s="1"/>
  <c r="AI2" i="2" s="1"/>
  <c r="S2" i="2"/>
  <c r="AI3" i="2" l="1"/>
  <c r="AW2" i="2"/>
  <c r="AP2" i="2" s="1"/>
  <c r="AW3" i="2"/>
  <c r="AP3" i="2" s="1"/>
  <c r="AS3" i="2" l="1"/>
  <c r="AM3" i="2"/>
  <c r="AO3" i="2"/>
  <c r="AK3" i="2"/>
  <c r="AO2" i="2"/>
  <c r="AM2" i="2"/>
  <c r="AS2" i="2"/>
  <c r="AK2" i="2"/>
  <c r="AT3" i="2" l="1"/>
  <c r="AU3" i="2" s="1"/>
  <c r="AV3" i="2" s="1"/>
  <c r="AT2" i="2"/>
  <c r="AU2" i="2" s="1"/>
  <c r="AV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S1" authorId="0" shapeId="0" xr:uid="{00000000-0006-0000-0100-000001000000}">
      <text>
        <r>
          <rPr>
            <sz val="11"/>
            <rFont val="Calibri"/>
            <family val="2"/>
          </rPr>
          <t>[China RMB Cost]/[Exchange Rate]</t>
        </r>
      </text>
    </comment>
    <comment ref="AB1" authorId="0" shapeId="0" xr:uid="{00000000-0006-0000-0100-000002000000}">
      <text>
        <r>
          <rPr>
            <sz val="11"/>
            <rFont val="Calibri"/>
            <family val="2"/>
          </rPr>
          <t>[Carton Size L (cm)]*[Carton Size W (cm)]*[Carton Size H (cm)]/1000000</t>
        </r>
      </text>
    </comment>
    <comment ref="AC1" authorId="0" shapeId="0" xr:uid="{00000000-0006-0000-0100-000003000000}">
      <text>
        <r>
          <rPr>
            <sz val="11"/>
            <rFont val="Calibri"/>
            <family val="2"/>
          </rPr>
          <t>65/[Cubic Meter per Carton]*[Case Pack]</t>
        </r>
      </text>
    </comment>
    <comment ref="AE1" authorId="0" shapeId="0" xr:uid="{00000000-0006-0000-0100-000004000000}">
      <text>
        <r>
          <rPr>
            <sz val="11"/>
            <rFont val="Calibri"/>
            <family val="2"/>
          </rPr>
          <t>[40ft Container Freight]/[Total Units per 40ft Container]</t>
        </r>
      </text>
    </comment>
    <comment ref="AH1" authorId="0" shapeId="0" xr:uid="{00000000-0006-0000-0100-000005000000}">
      <text>
        <r>
          <rPr>
            <sz val="11"/>
            <rFont val="Calibri"/>
            <family val="2"/>
          </rPr>
          <t>[FOB Cost $ (Value)]*[Duty Rate]</t>
        </r>
      </text>
    </comment>
    <comment ref="AI1" authorId="0" shapeId="0" xr:uid="{00000000-0006-0000-0100-000006000000}">
      <text>
        <r>
          <rPr>
            <sz val="11"/>
            <rFont val="Calibri"/>
            <family val="2"/>
          </rPr>
          <t>[FOB Cost $ (Value)]+[Ocean Freight per Item $]+[Duty per Item $]</t>
        </r>
      </text>
    </comment>
    <comment ref="AK1" authorId="0" shapeId="0" xr:uid="{00000000-0006-0000-0100-000007000000}">
      <text>
        <r>
          <rPr>
            <sz val="11"/>
            <rFont val="Calibri"/>
            <family val="2"/>
          </rPr>
          <t>[JLA FOB CA/GA Price Quote (Formula)]*[DA %]</t>
        </r>
      </text>
    </comment>
    <comment ref="AM1" authorId="0" shapeId="0" xr:uid="{00000000-0006-0000-0100-000008000000}">
      <text>
        <r>
          <rPr>
            <sz val="11"/>
            <rFont val="Calibri"/>
            <family val="2"/>
          </rPr>
          <t>[JLA FOB CA/GA Price Quote (Formula)]*[General Load %]</t>
        </r>
      </text>
    </comment>
    <comment ref="AO1" authorId="0" shapeId="0" xr:uid="{00000000-0006-0000-0100-000009000000}">
      <text>
        <r>
          <rPr>
            <sz val="11"/>
            <rFont val="Calibri"/>
            <family val="2"/>
          </rPr>
          <t>[JLA FOB CA/GA Price Quote (Formula)]*[Warehouse Charge %]</t>
        </r>
      </text>
    </comment>
    <comment ref="AP1" authorId="0" shapeId="0" xr:uid="{00000000-0006-0000-0100-00000A000000}">
      <text>
        <r>
          <rPr>
            <sz val="11"/>
            <rFont val="Calibri"/>
            <family val="2"/>
          </rPr>
          <t>IF(([DSV Cost]-[JLA FOB CA/GA Price Quote (Formula)])&lt;2.5,2.5-([DSV Cost]-[JLA FOB CA/GA Price Quote (Formula)]),0)</t>
        </r>
      </text>
    </comment>
    <comment ref="AS1" authorId="0" shapeId="0" xr:uid="{00000000-0006-0000-0100-00000B000000}">
      <text>
        <r>
          <rPr>
            <sz val="11"/>
            <rFont val="Calibri"/>
            <family val="2"/>
          </rPr>
          <t>[JLA FOB CA/GA Price Quote (Formula)]*[Load 1 %]</t>
        </r>
      </text>
    </comment>
    <comment ref="AT1" authorId="0" shapeId="0" xr:uid="{00000000-0006-0000-0100-00000C000000}">
      <text>
        <r>
          <rPr>
            <sz val="11"/>
            <rFont val="Calibri"/>
            <family val="2"/>
          </rPr>
          <t>[DA $]+[General Load $]+[Warehouse Charge $]+[Dropship Charge]+[Load 1 $]</t>
        </r>
      </text>
    </comment>
    <comment ref="AU1" authorId="0" shapeId="0" xr:uid="{00000000-0006-0000-0100-00000D000000}">
      <text>
        <r>
          <rPr>
            <sz val="11"/>
            <rFont val="Calibri"/>
            <family val="2"/>
          </rPr>
          <t>[LDP Cost $]+[Total Load $]</t>
        </r>
      </text>
    </comment>
    <comment ref="AV1" authorId="0" shapeId="0" xr:uid="{00000000-0006-0000-0100-00000E000000}">
      <text>
        <r>
          <rPr>
            <sz val="11"/>
            <rFont val="Calibri"/>
            <family val="2"/>
          </rPr>
          <t>([JLA FOB CA/GA Price Quote (Formula)]-[LDP Cost with Load $])/[JLA FOB CA/GA Price Quote (Formula)]</t>
        </r>
      </text>
    </comment>
    <comment ref="AW1" authorId="0" shapeId="0" xr:uid="{00000000-0006-0000-0100-00000F000000}">
      <text>
        <r>
          <rPr>
            <sz val="11"/>
            <rFont val="Calibri"/>
            <family val="2"/>
          </rPr>
          <t>[DSV Cost]/1.05</t>
        </r>
      </text>
    </comment>
    <comment ref="AX1" authorId="0" shapeId="0" xr:uid="{00000000-0006-0000-0100-000010000000}">
      <text>
        <r>
          <rPr>
            <sz val="11"/>
            <rFont val="Calibri"/>
            <family val="2"/>
          </rPr>
          <t>[Suggested Retail Price]*(1-[Retailer Markup])</t>
        </r>
      </text>
    </comment>
  </commentList>
</comments>
</file>

<file path=xl/sharedStrings.xml><?xml version="1.0" encoding="utf-8"?>
<sst xmlns="http://schemas.openxmlformats.org/spreadsheetml/2006/main" count="77" uniqueCount="69">
  <si>
    <t>Line No.</t>
  </si>
  <si>
    <t>Photo</t>
  </si>
  <si>
    <t>VIN/Art No.</t>
  </si>
  <si>
    <t>Brand</t>
  </si>
  <si>
    <t>Licensor</t>
  </si>
  <si>
    <t>Product Category</t>
  </si>
  <si>
    <t>Pattern</t>
  </si>
  <si>
    <t>Item Description</t>
  </si>
  <si>
    <t>Description-Short</t>
  </si>
  <si>
    <t>Fabrication</t>
  </si>
  <si>
    <t>Material-Short</t>
  </si>
  <si>
    <t>Size/Spec.</t>
  </si>
  <si>
    <t>Color</t>
  </si>
  <si>
    <t>Item No.</t>
  </si>
  <si>
    <t>UPC</t>
  </si>
  <si>
    <t>Unit of Measure</t>
  </si>
  <si>
    <t>China RMB Cost</t>
  </si>
  <si>
    <t>Exchange Rate</t>
  </si>
  <si>
    <t>FOB Cost $ (Formula)</t>
  </si>
  <si>
    <t>FOB Cost $ (Value)</t>
  </si>
  <si>
    <t>UCCPM Price</t>
  </si>
  <si>
    <t>Package Type</t>
  </si>
  <si>
    <t>Carton Size L (cm)</t>
  </si>
  <si>
    <t>Carton Size W (cm)</t>
  </si>
  <si>
    <t>Carton Size H (cm)</t>
  </si>
  <si>
    <t>Carton Gross Weight (kg)</t>
  </si>
  <si>
    <t>Case Pack</t>
  </si>
  <si>
    <t>Cubic Meter per Carton</t>
  </si>
  <si>
    <t>Total Units per 40ft Container</t>
  </si>
  <si>
    <t>40ft Container Freight</t>
  </si>
  <si>
    <t>Ocean Freight per Item $</t>
  </si>
  <si>
    <t>HTS Code</t>
  </si>
  <si>
    <t>Duty Rate</t>
  </si>
  <si>
    <t>Duty per Item $</t>
  </si>
  <si>
    <t>LDP Cost $</t>
  </si>
  <si>
    <t>DA %</t>
  </si>
  <si>
    <t>DA $</t>
  </si>
  <si>
    <t>General Load %</t>
  </si>
  <si>
    <t>General Load $</t>
  </si>
  <si>
    <t>Warehouse Charge %</t>
  </si>
  <si>
    <t>Warehouse Charge $</t>
  </si>
  <si>
    <t>Dropship Charge</t>
  </si>
  <si>
    <t>Load 1</t>
  </si>
  <si>
    <t>Load 1 %</t>
  </si>
  <si>
    <t>Load 1 $</t>
  </si>
  <si>
    <t>Total Load $</t>
  </si>
  <si>
    <t>LDP Cost with Load $</t>
  </si>
  <si>
    <t>JLA LDP MU%</t>
  </si>
  <si>
    <t>JLA FOB CA/GA Price Quote (Formula)</t>
  </si>
  <si>
    <t>JLA price with drop ship charges</t>
  </si>
  <si>
    <t>Suggested Retail Price</t>
  </si>
  <si>
    <t>Initial Markup</t>
  </si>
  <si>
    <t>Initial Rollout Forecast</t>
  </si>
  <si>
    <t>Madison Park Signature</t>
  </si>
  <si>
    <t>COMFORTER (SET)</t>
  </si>
  <si>
    <t>Vintage Garden</t>
  </si>
  <si>
    <t>Vintage Garden
8 pieces Comforter Set</t>
  </si>
  <si>
    <t>Comforter face: 100% cotton digital print, Back solid dyed.
Sham with back overlap closure. 2" self flange, mitered corner.
1/4" solid filled piping. Cotton twill ties at corners.
75GSM MF white insert with 300GSM polyfill.
Euro with double flange and woven trim on face.
20x20 dec printed cotton slub, 1" fringe brush trim.
18x18 dec with embroidery, hidden zipper closure.
14x20 dec with double flange and woven trim on face.</t>
  </si>
  <si>
    <t>100% Cotton</t>
  </si>
  <si>
    <t>Multi</t>
  </si>
  <si>
    <t>Piece</t>
  </si>
  <si>
    <t>9404.40.1000</t>
  </si>
  <si>
    <t>Vintage Garden
9 pieces Comforter Set</t>
  </si>
  <si>
    <t>100% Cotton</t>
    <phoneticPr fontId="12" type="noConversion"/>
  </si>
  <si>
    <t>Vintage Garden 100% Cotton Comforter 8 pieces set</t>
    <phoneticPr fontId="12" type="noConversion"/>
  </si>
  <si>
    <t>Vintage Garden 100% Cotton Comforter 9 pieces set</t>
    <phoneticPr fontId="12" type="noConversion"/>
  </si>
  <si>
    <t xml:space="preserve">Full/Queen
1 Comforter 92"Wx96"L
2 Sham 20"Wx26"L+2"(2)
2 Euro Sham 26"Wx26"L+2"(2)
1 Deco Pillow 20"Wx20"L
1 Deco Pillow 18“Wx18"L
1 Deco Pillow 14”Wx20"L </t>
    <phoneticPr fontId="12" type="noConversion"/>
  </si>
  <si>
    <t xml:space="preserve">King
1 Comforter 110"Wx96"L
2 Sham 20"Wx36"L+2"(2)
2 Euro Sham 26"Wx26"L+2"(2)
1 Deco Pillow 20"Wx20"L
1 Deco Pillow 18“Wx18"L
1 Deco Pillow 14”Wx20"L </t>
    <phoneticPr fontId="12" type="noConversion"/>
  </si>
  <si>
    <t>Partially Compressed</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</si>
</sst>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_(&quot;$&quot;* #,##0.00_);_(&quot;$&quot;* \(#,##0.00\);_(&quot;$&quot;* &quot;-&quot;??_);_(@_)"/>
    <numFmt numFmtId="178" formatCode="\$#,##0.00"/>
    <numFmt numFmtId="179" formatCode="[$¥-478]#,##0.00"/>
    <numFmt numFmtId="180" formatCode="0.0"/>
    <numFmt numFmtId="181" formatCode="0.000"/>
    <numFmt numFmtId="182" formatCode="0.0000%"/>
    <numFmt numFmtId="184" formatCode="[$￥-804]#,##0.00;[Red][$￥-804]#,##0.00"/>
    <numFmt numFmtId="185" formatCode="_(\$* #,##0.00_);_(\$* \(#,##0.00\);_(\$* \-??_);_(@_)"/>
  </numFmts>
  <fonts count="13">
    <font>
      <sz val="11"/>
      <name val="Calibri"/>
      <charset val="1"/>
    </font>
    <font>
      <sz val="11"/>
      <color theme="1"/>
      <name val="Aptos Narrow"/>
      <family val="2"/>
      <scheme val="minor"/>
    </font>
    <font>
      <sz val="11"/>
      <name val="Calibri"/>
      <family val="2"/>
      <charset val="1"/>
    </font>
    <font>
      <sz val="10"/>
      <name val="Arial"/>
      <family val="2"/>
      <charset val="1"/>
    </font>
    <font>
      <sz val="11"/>
      <color theme="1"/>
      <name val="Aptos Narrow"/>
      <family val="2"/>
      <charset val="134"/>
    </font>
    <font>
      <sz val="11"/>
      <color rgb="FFFF0000"/>
      <name val="Calibri"/>
      <family val="2"/>
      <charset val="1"/>
    </font>
    <font>
      <b/>
      <sz val="11"/>
      <name val="Calibri"/>
      <family val="2"/>
      <charset val="1"/>
    </font>
    <font>
      <b/>
      <i/>
      <sz val="11"/>
      <name val="Calibri"/>
      <family val="2"/>
      <charset val="1"/>
    </font>
    <font>
      <b/>
      <sz val="10"/>
      <color rgb="FF0000FF"/>
      <name val="Arial"/>
      <family val="2"/>
      <charset val="1"/>
    </font>
    <font>
      <sz val="10"/>
      <name val="Arial"/>
      <family val="2"/>
    </font>
    <font>
      <sz val="12"/>
      <name val="宋体"/>
      <family val="3"/>
      <charset val="134"/>
    </font>
    <font>
      <sz val="11"/>
      <name val="Calibri"/>
      <family val="2"/>
    </font>
    <font>
      <sz val="9"/>
      <name val="宋体"/>
      <family val="3"/>
      <charset val="134"/>
    </font>
  </fonts>
  <fills count="8">
    <fill>
      <patternFill patternType="none"/>
    </fill>
    <fill>
      <patternFill patternType="gray125"/>
    </fill>
    <fill>
      <patternFill patternType="solid">
        <fgColor theme="2"/>
        <bgColor rgb="FFE2EFDA"/>
      </patternFill>
    </fill>
    <fill>
      <patternFill patternType="solid">
        <fgColor theme="5" tint="0.79989013336588644"/>
        <bgColor rgb="FFFFF2CC"/>
      </patternFill>
    </fill>
    <fill>
      <patternFill patternType="solid">
        <fgColor rgb="FF92D050"/>
        <bgColor rgb="FF8ED973"/>
      </patternFill>
    </fill>
    <fill>
      <patternFill patternType="solid">
        <fgColor rgb="FFFFFFCC"/>
        <bgColor rgb="FFFFF2CC"/>
      </patternFill>
    </fill>
    <fill>
      <patternFill patternType="solid">
        <fgColor rgb="FFFFFF00"/>
        <bgColor rgb="FFFFFF00"/>
      </patternFill>
    </fill>
    <fill>
      <patternFill patternType="solid">
        <fgColor theme="5" tint="0.59987182226020086"/>
        <bgColor rgb="FFFFC7CE"/>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3">
    <xf numFmtId="0" fontId="0" fillId="0" borderId="0"/>
    <xf numFmtId="185" fontId="2" fillId="0" borderId="0"/>
    <xf numFmtId="0" fontId="2" fillId="0" borderId="0"/>
    <xf numFmtId="0" fontId="3" fillId="0" borderId="0"/>
    <xf numFmtId="9" fontId="2" fillId="0" borderId="0"/>
    <xf numFmtId="0" fontId="3" fillId="0" borderId="0"/>
    <xf numFmtId="0" fontId="4" fillId="0" borderId="0">
      <alignment vertical="center"/>
    </xf>
    <xf numFmtId="184" fontId="4" fillId="0" borderId="0">
      <alignment vertical="center"/>
    </xf>
    <xf numFmtId="0" fontId="3" fillId="0" borderId="0"/>
    <xf numFmtId="0" fontId="1" fillId="0" borderId="0"/>
    <xf numFmtId="177" fontId="9" fillId="0" borderId="0" applyFont="0" applyFill="0" applyBorder="0" applyAlignment="0" applyProtection="0"/>
    <xf numFmtId="0" fontId="10" fillId="0" borderId="0"/>
    <xf numFmtId="0" fontId="10" fillId="0" borderId="0" applyFont="0" applyFill="0" applyBorder="0" applyAlignment="0" applyProtection="0">
      <alignment vertical="center"/>
    </xf>
  </cellStyleXfs>
  <cellXfs count="49">
    <xf numFmtId="0" fontId="0" fillId="0" borderId="0" xfId="0"/>
    <xf numFmtId="0" fontId="2" fillId="0" borderId="0" xfId="0" applyFont="1" applyAlignment="1">
      <alignment horizontal="center" wrapText="1"/>
    </xf>
    <xf numFmtId="0" fontId="2" fillId="0" borderId="0" xfId="0" applyFont="1" applyAlignment="1">
      <alignment wrapText="1"/>
    </xf>
    <xf numFmtId="179" fontId="2" fillId="0" borderId="0" xfId="0" applyNumberFormat="1" applyFont="1" applyAlignment="1">
      <alignment wrapText="1"/>
    </xf>
    <xf numFmtId="2" fontId="2" fillId="0" borderId="0" xfId="0" applyNumberFormat="1" applyFont="1" applyAlignment="1">
      <alignment wrapText="1"/>
    </xf>
    <xf numFmtId="178" fontId="2" fillId="0" borderId="0" xfId="0" applyNumberFormat="1" applyFont="1" applyAlignment="1">
      <alignment wrapText="1"/>
    </xf>
    <xf numFmtId="180" fontId="2" fillId="0" borderId="0" xfId="0" applyNumberFormat="1" applyFont="1" applyAlignment="1">
      <alignment wrapText="1"/>
    </xf>
    <xf numFmtId="1" fontId="2" fillId="0" borderId="0" xfId="0" applyNumberFormat="1" applyFont="1" applyAlignment="1">
      <alignment wrapText="1"/>
    </xf>
    <xf numFmtId="181" fontId="2" fillId="0" borderId="0" xfId="0" applyNumberFormat="1" applyFont="1" applyAlignment="1">
      <alignment wrapText="1"/>
    </xf>
    <xf numFmtId="10" fontId="2" fillId="0" borderId="0" xfId="0" applyNumberFormat="1" applyFont="1" applyAlignment="1">
      <alignment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7" fillId="5" borderId="1" xfId="0" applyFont="1" applyFill="1" applyBorder="1" applyAlignment="1">
      <alignment horizontal="center" wrapText="1"/>
    </xf>
    <xf numFmtId="0" fontId="7" fillId="6" borderId="1" xfId="0" applyFont="1" applyFill="1" applyBorder="1" applyAlignment="1">
      <alignment horizontal="center" wrapText="1"/>
    </xf>
    <xf numFmtId="0" fontId="6" fillId="6" borderId="1" xfId="0" applyFont="1" applyFill="1" applyBorder="1" applyAlignment="1">
      <alignment horizontal="center" wrapText="1"/>
    </xf>
    <xf numFmtId="179" fontId="6" fillId="3" borderId="1" xfId="0" applyNumberFormat="1" applyFont="1" applyFill="1" applyBorder="1" applyAlignment="1">
      <alignment horizontal="center" wrapText="1"/>
    </xf>
    <xf numFmtId="2" fontId="6" fillId="3" borderId="1" xfId="0" applyNumberFormat="1" applyFont="1" applyFill="1" applyBorder="1" applyAlignment="1">
      <alignment horizontal="center" wrapText="1"/>
    </xf>
    <xf numFmtId="178" fontId="8" fillId="3" borderId="1" xfId="0" applyNumberFormat="1" applyFont="1" applyFill="1" applyBorder="1" applyAlignment="1">
      <alignment wrapText="1"/>
    </xf>
    <xf numFmtId="178" fontId="6" fillId="7" borderId="2" xfId="0" applyNumberFormat="1" applyFont="1" applyFill="1" applyBorder="1" applyAlignment="1">
      <alignment horizontal="center" wrapText="1"/>
    </xf>
    <xf numFmtId="178" fontId="6" fillId="3" borderId="1" xfId="0" applyNumberFormat="1" applyFont="1" applyFill="1" applyBorder="1" applyAlignment="1">
      <alignment horizontal="center" wrapText="1"/>
    </xf>
    <xf numFmtId="0" fontId="7" fillId="0" borderId="1" xfId="0" applyFont="1" applyBorder="1" applyAlignment="1">
      <alignment horizontal="center" wrapText="1"/>
    </xf>
    <xf numFmtId="180" fontId="6" fillId="0" borderId="1" xfId="0" applyNumberFormat="1" applyFont="1" applyBorder="1" applyAlignment="1">
      <alignment horizontal="center" wrapText="1"/>
    </xf>
    <xf numFmtId="2" fontId="6" fillId="0" borderId="1" xfId="0" applyNumberFormat="1" applyFont="1" applyBorder="1" applyAlignment="1">
      <alignment horizontal="center" wrapText="1"/>
    </xf>
    <xf numFmtId="1" fontId="6" fillId="0" borderId="1" xfId="0" applyNumberFormat="1" applyFont="1" applyBorder="1" applyAlignment="1">
      <alignment horizontal="center" wrapText="1"/>
    </xf>
    <xf numFmtId="181" fontId="8" fillId="0" borderId="1" xfId="0" applyNumberFormat="1" applyFont="1" applyBorder="1" applyAlignment="1">
      <alignment wrapText="1"/>
    </xf>
    <xf numFmtId="1" fontId="8" fillId="0" borderId="1" xfId="0" applyNumberFormat="1" applyFont="1" applyBorder="1" applyAlignment="1">
      <alignment wrapText="1"/>
    </xf>
    <xf numFmtId="178" fontId="8" fillId="0" borderId="1" xfId="0" applyNumberFormat="1" applyFont="1" applyBorder="1" applyAlignment="1">
      <alignment wrapText="1"/>
    </xf>
    <xf numFmtId="10" fontId="6" fillId="0" borderId="1" xfId="0" applyNumberFormat="1" applyFont="1" applyBorder="1" applyAlignment="1">
      <alignment horizontal="center" wrapText="1"/>
    </xf>
    <xf numFmtId="178" fontId="8" fillId="4" borderId="1" xfId="0" applyNumberFormat="1" applyFont="1" applyFill="1" applyBorder="1" applyAlignment="1">
      <alignment wrapText="1"/>
    </xf>
    <xf numFmtId="10" fontId="8" fillId="4" borderId="1" xfId="0" applyNumberFormat="1" applyFont="1" applyFill="1" applyBorder="1" applyAlignment="1">
      <alignment wrapText="1"/>
    </xf>
    <xf numFmtId="178" fontId="6" fillId="4" borderId="1" xfId="0" applyNumberFormat="1" applyFont="1" applyFill="1" applyBorder="1" applyAlignment="1">
      <alignment horizontal="center" wrapText="1"/>
    </xf>
    <xf numFmtId="10" fontId="6" fillId="4" borderId="1" xfId="0" applyNumberFormat="1" applyFont="1" applyFill="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0" fillId="6" borderId="1" xfId="0" applyFill="1" applyBorder="1" applyAlignment="1">
      <alignment wrapText="1"/>
    </xf>
    <xf numFmtId="179" fontId="2" fillId="0" borderId="1" xfId="0" applyNumberFormat="1" applyFont="1" applyBorder="1" applyAlignment="1">
      <alignment wrapText="1"/>
    </xf>
    <xf numFmtId="2" fontId="2" fillId="0" borderId="1" xfId="0" applyNumberFormat="1" applyFont="1" applyBorder="1" applyAlignment="1">
      <alignment wrapText="1"/>
    </xf>
    <xf numFmtId="178" fontId="0" fillId="2" borderId="1" xfId="0" applyNumberFormat="1" applyFill="1" applyBorder="1" applyAlignment="1">
      <alignment wrapText="1"/>
    </xf>
    <xf numFmtId="178" fontId="2" fillId="0" borderId="2" xfId="0" applyNumberFormat="1" applyFont="1" applyBorder="1" applyAlignment="1">
      <alignment wrapText="1"/>
    </xf>
    <xf numFmtId="178" fontId="2" fillId="0" borderId="1" xfId="0" applyNumberFormat="1" applyFont="1" applyBorder="1" applyAlignment="1">
      <alignment wrapText="1"/>
    </xf>
    <xf numFmtId="180" fontId="2" fillId="0" borderId="1" xfId="0" applyNumberFormat="1" applyFont="1" applyBorder="1" applyAlignment="1">
      <alignment wrapText="1"/>
    </xf>
    <xf numFmtId="1" fontId="2" fillId="0" borderId="1" xfId="0" applyNumberFormat="1" applyFont="1" applyBorder="1" applyAlignment="1">
      <alignment wrapText="1"/>
    </xf>
    <xf numFmtId="181" fontId="2" fillId="2" borderId="1" xfId="0" applyNumberFormat="1" applyFont="1" applyFill="1" applyBorder="1" applyAlignment="1">
      <alignment wrapText="1"/>
    </xf>
    <xf numFmtId="1" fontId="2" fillId="2" borderId="1" xfId="0" applyNumberFormat="1" applyFont="1" applyFill="1" applyBorder="1" applyAlignment="1">
      <alignment wrapText="1"/>
    </xf>
    <xf numFmtId="178" fontId="2" fillId="2" borderId="1" xfId="0" applyNumberFormat="1" applyFont="1" applyFill="1" applyBorder="1" applyAlignment="1">
      <alignment wrapText="1"/>
    </xf>
    <xf numFmtId="10" fontId="2" fillId="0" borderId="1" xfId="0" applyNumberFormat="1" applyFont="1" applyBorder="1" applyAlignment="1">
      <alignment wrapText="1"/>
    </xf>
    <xf numFmtId="10" fontId="0" fillId="2" borderId="1" xfId="0" applyNumberFormat="1" applyFill="1" applyBorder="1" applyAlignment="1">
      <alignment wrapText="1"/>
    </xf>
    <xf numFmtId="178" fontId="5" fillId="2" borderId="1" xfId="0" applyNumberFormat="1" applyFont="1" applyFill="1" applyBorder="1" applyAlignment="1">
      <alignment wrapText="1"/>
    </xf>
    <xf numFmtId="182" fontId="2" fillId="0" borderId="1" xfId="0" applyNumberFormat="1" applyFont="1" applyBorder="1" applyAlignment="1">
      <alignment wrapText="1"/>
    </xf>
  </cellXfs>
  <cellStyles count="13">
    <cellStyle name="Currency 2" xfId="1" xr:uid="{00000000-0005-0000-0000-000006000000}"/>
    <cellStyle name="Currency 2 3 2" xfId="10" xr:uid="{B4633D15-7B3B-43E0-89FA-74042CC9CDE8}"/>
    <cellStyle name="Currency_Sheet1 2" xfId="12" xr:uid="{4A8F64F2-5337-4C8F-960C-5F6A54D1C154}"/>
    <cellStyle name="Normal 2" xfId="2" xr:uid="{00000000-0005-0000-0000-000007000000}"/>
    <cellStyle name="Normal 2 18 2" xfId="3" xr:uid="{00000000-0005-0000-0000-000008000000}"/>
    <cellStyle name="Normal 4" xfId="9" xr:uid="{22A06845-3E19-443B-91CA-BEDF3C6AE5F5}"/>
    <cellStyle name="Normal_Copy of Request For Quote -- updated by VV on 043008 FINAL FINAL (4)" xfId="11" xr:uid="{D4AD11C7-E603-4D3E-80E1-323446A9FA73}"/>
    <cellStyle name="Percent 2" xfId="4" xr:uid="{00000000-0005-0000-0000-000009000000}"/>
    <cellStyle name="Style 1" xfId="5" xr:uid="{00000000-0005-0000-0000-00000A000000}"/>
    <cellStyle name="常规" xfId="0" builtinId="0"/>
    <cellStyle name="常规 2" xfId="6" xr:uid="{00000000-0005-0000-0000-00000B000000}"/>
    <cellStyle name="常规 3" xfId="7" xr:uid="{00000000-0005-0000-0000-00000C000000}"/>
    <cellStyle name="样式 1 2"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FFC7CE"/>
      <rgbColor rgb="FF808080"/>
      <rgbColor rgb="FF9999FF"/>
      <rgbColor rgb="FF7030A0"/>
      <rgbColor rgb="FFFFFFCC"/>
      <rgbColor rgb="FFE8E8E8"/>
      <rgbColor rgb="FF660066"/>
      <rgbColor rgb="FFFF8080"/>
      <rgbColor rgb="FF0066CC"/>
      <rgbColor rgb="FFC1E5F5"/>
      <rgbColor rgb="FF000080"/>
      <rgbColor rgb="FFFF00FF"/>
      <rgbColor rgb="FFFFFF00"/>
      <rgbColor rgb="FF00FFFF"/>
      <rgbColor rgb="FF800080"/>
      <rgbColor rgb="FF800000"/>
      <rgbColor rgb="FF008080"/>
      <rgbColor rgb="FF0000FF"/>
      <rgbColor rgb="FF00CCFF"/>
      <rgbColor rgb="FFFBE3D6"/>
      <rgbColor rgb="FFE2EFDA"/>
      <rgbColor rgb="FFFFF2CC"/>
      <rgbColor rgb="FF83CBEB"/>
      <rgbColor rgb="FFFF99CC"/>
      <rgbColor rgb="FFCC99FF"/>
      <rgbColor rgb="FFF6C6AD"/>
      <rgbColor rgb="FF2E75B6"/>
      <rgbColor rgb="FF84E291"/>
      <rgbColor rgb="FF92D050"/>
      <rgbColor rgb="FFFFC000"/>
      <rgbColor rgb="FFFF9900"/>
      <rgbColor rgb="FFC55A11"/>
      <rgbColor rgb="FF666699"/>
      <rgbColor rgb="FF8ED973"/>
      <rgbColor rgb="FF1F3864"/>
      <rgbColor rgb="FF339966"/>
      <rgbColor rgb="FF003300"/>
      <rgbColor rgb="FF333300"/>
      <rgbColor rgb="FF843C0C"/>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3478;&#32442;&#20845;&#37096;\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Info"/>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
  <sheetViews>
    <sheetView tabSelected="1" topLeftCell="M1" zoomScale="82" zoomScaleNormal="82" workbookViewId="0">
      <selection activeCell="BF3" sqref="BF3"/>
    </sheetView>
  </sheetViews>
  <sheetFormatPr defaultColWidth="9.140625" defaultRowHeight="15"/>
  <cols>
    <col min="1" max="1" width="10.140625" style="1" customWidth="1"/>
    <col min="2" max="2" width="34.42578125" style="2" customWidth="1"/>
    <col min="3" max="3" width="16.5703125" style="2" customWidth="1"/>
    <col min="4" max="4" width="14.42578125" style="2" customWidth="1"/>
    <col min="5" max="5" width="10.85546875" style="2" customWidth="1"/>
    <col min="6" max="6" width="11.28515625" style="2" customWidth="1"/>
    <col min="7" max="7" width="11.42578125" style="2" customWidth="1"/>
    <col min="8" max="9" width="11.140625" style="2" customWidth="1"/>
    <col min="10" max="10" width="44.28515625" style="2" customWidth="1"/>
    <col min="11" max="11" width="11.5703125" style="2" customWidth="1"/>
    <col min="12" max="12" width="51.5703125" style="2" customWidth="1"/>
    <col min="13" max="13" width="13.28515625" style="2" customWidth="1"/>
    <col min="14" max="14" width="11.85546875" style="2" customWidth="1"/>
    <col min="15" max="15" width="16.85546875" style="2" customWidth="1"/>
    <col min="16" max="16" width="8.85546875" style="2" customWidth="1"/>
    <col min="17" max="17" width="11.140625" style="3" hidden="1" customWidth="1"/>
    <col min="18" max="18" width="9.85546875" style="4" hidden="1" customWidth="1"/>
    <col min="19" max="19" width="12" style="5" customWidth="1"/>
    <col min="20" max="20" width="11.140625" style="5" customWidth="1"/>
    <col min="21" max="21" width="8.140625" style="5" customWidth="1"/>
    <col min="22" max="22" width="13.85546875" style="2" customWidth="1"/>
    <col min="23" max="23" width="11" style="6" customWidth="1"/>
    <col min="24" max="24" width="13.140625" style="6" customWidth="1"/>
    <col min="25" max="25" width="11.140625" style="6" customWidth="1"/>
    <col min="26" max="26" width="12.85546875" style="4" customWidth="1"/>
    <col min="27" max="27" width="9.42578125" style="7" customWidth="1"/>
    <col min="28" max="28" width="13" style="8" customWidth="1"/>
    <col min="29" max="29" width="14.140625" style="7" customWidth="1"/>
    <col min="30" max="30" width="13.85546875" style="2" customWidth="1"/>
    <col min="31" max="31" width="13.85546875" style="5" customWidth="1"/>
    <col min="32" max="32" width="12.5703125" style="2" customWidth="1"/>
    <col min="33" max="33" width="14.140625" style="9" customWidth="1"/>
    <col min="34" max="34" width="12.42578125" style="5" customWidth="1"/>
    <col min="35" max="35" width="8.85546875" style="5" customWidth="1"/>
    <col min="36" max="36" width="7.85546875" style="9" customWidth="1"/>
    <col min="37" max="37" width="7.28515625" style="5" customWidth="1"/>
    <col min="38" max="38" width="12.5703125" style="9" customWidth="1"/>
    <col min="39" max="39" width="12" style="5" customWidth="1"/>
    <col min="40" max="40" width="11.5703125" style="9" customWidth="1"/>
    <col min="41" max="42" width="10.85546875" style="5" customWidth="1"/>
    <col min="43" max="43" width="9.5703125" style="2" hidden="1" customWidth="1"/>
    <col min="44" max="44" width="9.5703125" style="9" hidden="1" customWidth="1"/>
    <col min="45" max="45" width="10" style="5" hidden="1" customWidth="1"/>
    <col min="46" max="46" width="9.5703125" style="5" customWidth="1"/>
    <col min="47" max="47" width="11.85546875" style="5" customWidth="1"/>
    <col min="48" max="48" width="11.140625" style="9" customWidth="1"/>
    <col min="49" max="49" width="11.42578125" style="5" customWidth="1"/>
    <col min="50" max="50" width="11.5703125" style="5" customWidth="1"/>
    <col min="51" max="51" width="12.85546875" style="5" customWidth="1"/>
    <col min="52" max="52" width="12.140625" style="9" customWidth="1"/>
    <col min="53" max="53" width="12.140625" style="7" customWidth="1"/>
    <col min="54" max="54" width="9.140625" style="2" customWidth="1"/>
    <col min="55" max="16384" width="9.140625" style="2"/>
  </cols>
  <sheetData>
    <row r="1" spans="1:53" ht="63" customHeight="1">
      <c r="A1" s="10" t="s">
        <v>0</v>
      </c>
      <c r="B1" s="10" t="s">
        <v>1</v>
      </c>
      <c r="C1" s="11" t="s">
        <v>2</v>
      </c>
      <c r="D1" s="12" t="s">
        <v>3</v>
      </c>
      <c r="E1" s="12" t="s">
        <v>4</v>
      </c>
      <c r="F1" s="13" t="s">
        <v>5</v>
      </c>
      <c r="G1" s="11" t="s">
        <v>6</v>
      </c>
      <c r="H1" s="14" t="s">
        <v>7</v>
      </c>
      <c r="I1" s="14" t="s">
        <v>8</v>
      </c>
      <c r="J1" s="14" t="s">
        <v>9</v>
      </c>
      <c r="K1" s="14" t="s">
        <v>10</v>
      </c>
      <c r="L1" s="14" t="s">
        <v>11</v>
      </c>
      <c r="M1" s="14" t="s">
        <v>12</v>
      </c>
      <c r="N1" s="11" t="s">
        <v>13</v>
      </c>
      <c r="O1" s="11" t="s">
        <v>14</v>
      </c>
      <c r="P1" s="14" t="s">
        <v>15</v>
      </c>
      <c r="Q1" s="15" t="s">
        <v>16</v>
      </c>
      <c r="R1" s="16" t="s">
        <v>17</v>
      </c>
      <c r="S1" s="17" t="s">
        <v>18</v>
      </c>
      <c r="T1" s="18" t="s">
        <v>19</v>
      </c>
      <c r="U1" s="19" t="s">
        <v>20</v>
      </c>
      <c r="V1" s="20" t="s">
        <v>21</v>
      </c>
      <c r="W1" s="21" t="s">
        <v>22</v>
      </c>
      <c r="X1" s="21" t="s">
        <v>23</v>
      </c>
      <c r="Y1" s="21" t="s">
        <v>24</v>
      </c>
      <c r="Z1" s="22" t="s">
        <v>25</v>
      </c>
      <c r="AA1" s="23" t="s">
        <v>26</v>
      </c>
      <c r="AB1" s="24" t="s">
        <v>27</v>
      </c>
      <c r="AC1" s="25" t="s">
        <v>28</v>
      </c>
      <c r="AD1" s="10" t="s">
        <v>29</v>
      </c>
      <c r="AE1" s="26" t="s">
        <v>30</v>
      </c>
      <c r="AF1" s="10" t="s">
        <v>31</v>
      </c>
      <c r="AG1" s="27" t="s">
        <v>32</v>
      </c>
      <c r="AH1" s="26" t="s">
        <v>33</v>
      </c>
      <c r="AI1" s="26" t="s">
        <v>34</v>
      </c>
      <c r="AJ1" s="27" t="s">
        <v>35</v>
      </c>
      <c r="AK1" s="26" t="s">
        <v>36</v>
      </c>
      <c r="AL1" s="27" t="s">
        <v>37</v>
      </c>
      <c r="AM1" s="26" t="s">
        <v>38</v>
      </c>
      <c r="AN1" s="27" t="s">
        <v>39</v>
      </c>
      <c r="AO1" s="26" t="s">
        <v>40</v>
      </c>
      <c r="AP1" s="26" t="s">
        <v>41</v>
      </c>
      <c r="AQ1" s="20" t="s">
        <v>42</v>
      </c>
      <c r="AR1" s="27" t="s">
        <v>43</v>
      </c>
      <c r="AS1" s="26" t="s">
        <v>44</v>
      </c>
      <c r="AT1" s="26" t="s">
        <v>45</v>
      </c>
      <c r="AU1" s="28" t="s">
        <v>46</v>
      </c>
      <c r="AV1" s="29" t="s">
        <v>47</v>
      </c>
      <c r="AW1" s="28" t="s">
        <v>48</v>
      </c>
      <c r="AX1" s="28" t="s">
        <v>49</v>
      </c>
      <c r="AY1" s="30" t="s">
        <v>50</v>
      </c>
      <c r="AZ1" s="31" t="s">
        <v>51</v>
      </c>
      <c r="BA1" s="23" t="s">
        <v>52</v>
      </c>
    </row>
    <row r="2" spans="1:53" ht="184.5" customHeight="1">
      <c r="A2" s="32">
        <v>1</v>
      </c>
      <c r="B2" s="33"/>
      <c r="C2" s="33"/>
      <c r="D2" s="33" t="s">
        <v>53</v>
      </c>
      <c r="E2" s="33"/>
      <c r="F2" s="33" t="s">
        <v>54</v>
      </c>
      <c r="G2" s="33" t="s">
        <v>55</v>
      </c>
      <c r="H2" s="33" t="s">
        <v>64</v>
      </c>
      <c r="I2" s="33" t="s">
        <v>56</v>
      </c>
      <c r="J2" s="33" t="s">
        <v>57</v>
      </c>
      <c r="K2" s="33" t="s">
        <v>63</v>
      </c>
      <c r="L2" s="33" t="s">
        <v>66</v>
      </c>
      <c r="M2" s="33" t="s">
        <v>59</v>
      </c>
      <c r="N2" s="34"/>
      <c r="O2" s="34"/>
      <c r="P2" s="33" t="s">
        <v>60</v>
      </c>
      <c r="Q2" s="35"/>
      <c r="R2" s="36"/>
      <c r="S2" s="37" t="str">
        <f t="shared" ref="S2:S3" si="0">IF(ISERROR(Q2/R2),"",Q2/R2)</f>
        <v/>
      </c>
      <c r="T2" s="38">
        <v>54.45</v>
      </c>
      <c r="U2" s="39"/>
      <c r="V2" s="33" t="s">
        <v>68</v>
      </c>
      <c r="W2" s="40">
        <v>58</v>
      </c>
      <c r="X2" s="40">
        <v>53</v>
      </c>
      <c r="Y2" s="40">
        <v>29</v>
      </c>
      <c r="Z2" s="36">
        <v>2</v>
      </c>
      <c r="AA2" s="41">
        <v>1</v>
      </c>
      <c r="AB2" s="42">
        <f t="shared" ref="AB2:AB3" si="1">IF(W2="","",W2*X2*Y2/1000000)</f>
        <v>8.9146000000000003E-2</v>
      </c>
      <c r="AC2" s="43">
        <f t="shared" ref="AC2:AC3" si="2">IF(AA2="","",65/AB2*AA2)</f>
        <v>729.14095977385409</v>
      </c>
      <c r="AD2" s="33">
        <v>4000</v>
      </c>
      <c r="AE2" s="44">
        <f t="shared" ref="AE2:AE3" si="3">IF(ISERROR(AD2/AC2),"",AD2/AC2)</f>
        <v>5.4859076923076922</v>
      </c>
      <c r="AF2" s="33" t="s">
        <v>61</v>
      </c>
      <c r="AG2" s="45">
        <v>0.14399999999999999</v>
      </c>
      <c r="AH2" s="44">
        <f t="shared" ref="AH2:AH3" si="4">IF(ISERROR(T2*AG2),"",T2*AG2)</f>
        <v>7.8407999999999998</v>
      </c>
      <c r="AI2" s="44">
        <f t="shared" ref="AI2:AI3" si="5">IF(ISERROR(T2+AE2+AH2),"",T2+AE2+AH2)</f>
        <v>67.776707692307696</v>
      </c>
      <c r="AJ2" s="45">
        <v>0.06</v>
      </c>
      <c r="AK2" s="44">
        <f t="shared" ref="AK2:AK3" si="6">IF(ISERROR(AW2*AJ2),"",AW2*AJ2)</f>
        <v>9.0002415428571414</v>
      </c>
      <c r="AL2" s="45">
        <v>0.1</v>
      </c>
      <c r="AM2" s="44">
        <f t="shared" ref="AM2:AM3" si="7">IF(ISERROR(AW2*AL2),"",AW2*AL2)</f>
        <v>15.00040257142857</v>
      </c>
      <c r="AN2" s="45">
        <v>0.1</v>
      </c>
      <c r="AO2" s="44">
        <f t="shared" ref="AO2:AO3" si="8">IF(ISERROR(AW2*AN2),"",AW2*AN2)</f>
        <v>15.00040257142857</v>
      </c>
      <c r="AP2" s="44">
        <f t="shared" ref="AP2:AP3" si="9">IF((AX2-AW2)&lt;2.5,2.5-(AX2-AW2),0)</f>
        <v>0</v>
      </c>
      <c r="AQ2" s="33"/>
      <c r="AR2" s="45"/>
      <c r="AS2" s="44">
        <f t="shared" ref="AS2:AS3" si="10">IF(ISERROR(AW2*AR2),"",AW2*AR2)</f>
        <v>0</v>
      </c>
      <c r="AT2" s="44">
        <f t="shared" ref="AT2:AT3" si="11">IF(ISERROR(AK2+AM2+AO2+AP2+AS2),"",AK2+AM2+AO2+AP2+AS2)</f>
        <v>39.001046685714286</v>
      </c>
      <c r="AU2" s="44">
        <f t="shared" ref="AU2:AU3" si="12">IF(ISERROR(AI2+AT2),"",AI2+AT2)</f>
        <v>106.77775437802198</v>
      </c>
      <c r="AV2" s="46">
        <f t="shared" ref="AV2:AV3" si="13">IF(ISERROR((AW2-AU2)/AW2),"",(AW2-AU2)/AW2)</f>
        <v>0.28816740837740756</v>
      </c>
      <c r="AW2" s="47">
        <f t="shared" ref="AW2:AW3" si="14">IF(AX2="","",AX2/1.05)</f>
        <v>150.00402571428569</v>
      </c>
      <c r="AX2" s="44">
        <f t="shared" ref="AX2:AX3" si="15">IF(ISERROR(AY2*(1-AZ2)),"",AY2*(1-AZ2))</f>
        <v>157.50422699999999</v>
      </c>
      <c r="AY2" s="39">
        <v>329.99</v>
      </c>
      <c r="AZ2" s="45">
        <v>0.52270000000000005</v>
      </c>
      <c r="BA2" s="41"/>
    </row>
    <row r="3" spans="1:53" ht="162" customHeight="1">
      <c r="A3" s="32">
        <v>2</v>
      </c>
      <c r="B3" s="33"/>
      <c r="C3" s="33"/>
      <c r="D3" s="33" t="s">
        <v>53</v>
      </c>
      <c r="E3" s="33"/>
      <c r="F3" s="33" t="s">
        <v>54</v>
      </c>
      <c r="G3" s="33" t="s">
        <v>55</v>
      </c>
      <c r="H3" s="33" t="s">
        <v>65</v>
      </c>
      <c r="I3" s="33" t="s">
        <v>62</v>
      </c>
      <c r="J3" s="33" t="s">
        <v>57</v>
      </c>
      <c r="K3" s="33" t="s">
        <v>58</v>
      </c>
      <c r="L3" s="33" t="s">
        <v>67</v>
      </c>
      <c r="M3" s="33" t="s">
        <v>59</v>
      </c>
      <c r="N3" s="34"/>
      <c r="O3" s="34"/>
      <c r="P3" s="33" t="s">
        <v>60</v>
      </c>
      <c r="Q3" s="35"/>
      <c r="R3" s="36"/>
      <c r="S3" s="37" t="str">
        <f t="shared" si="0"/>
        <v/>
      </c>
      <c r="T3" s="38">
        <v>63.75</v>
      </c>
      <c r="U3" s="39"/>
      <c r="V3" s="33" t="s">
        <v>68</v>
      </c>
      <c r="W3" s="40">
        <v>58</v>
      </c>
      <c r="X3" s="40">
        <v>53</v>
      </c>
      <c r="Y3" s="40">
        <v>34</v>
      </c>
      <c r="Z3" s="36">
        <v>2</v>
      </c>
      <c r="AA3" s="41">
        <v>1</v>
      </c>
      <c r="AB3" s="42">
        <f t="shared" si="1"/>
        <v>0.104516</v>
      </c>
      <c r="AC3" s="43">
        <f t="shared" si="2"/>
        <v>621.91434804240498</v>
      </c>
      <c r="AD3" s="33">
        <v>4000</v>
      </c>
      <c r="AE3" s="44">
        <f t="shared" si="3"/>
        <v>6.4317538461538462</v>
      </c>
      <c r="AF3" s="33" t="s">
        <v>61</v>
      </c>
      <c r="AG3" s="45">
        <v>0.14399999999999999</v>
      </c>
      <c r="AH3" s="44">
        <f t="shared" si="4"/>
        <v>9.18</v>
      </c>
      <c r="AI3" s="44">
        <f t="shared" si="5"/>
        <v>79.361753846153846</v>
      </c>
      <c r="AJ3" s="45">
        <v>0.06</v>
      </c>
      <c r="AK3" s="44">
        <f t="shared" si="6"/>
        <v>10.500752228571429</v>
      </c>
      <c r="AL3" s="45">
        <v>0.1</v>
      </c>
      <c r="AM3" s="44">
        <f t="shared" si="7"/>
        <v>17.501253714285717</v>
      </c>
      <c r="AN3" s="45">
        <v>0.1</v>
      </c>
      <c r="AO3" s="44">
        <f t="shared" si="8"/>
        <v>17.501253714285717</v>
      </c>
      <c r="AP3" s="44">
        <f t="shared" si="9"/>
        <v>0</v>
      </c>
      <c r="AQ3" s="33"/>
      <c r="AR3" s="45"/>
      <c r="AS3" s="44">
        <f t="shared" si="10"/>
        <v>0</v>
      </c>
      <c r="AT3" s="44">
        <f t="shared" si="11"/>
        <v>45.503259657142863</v>
      </c>
      <c r="AU3" s="44">
        <f t="shared" si="12"/>
        <v>124.86501350329671</v>
      </c>
      <c r="AV3" s="46">
        <f t="shared" si="13"/>
        <v>0.28653675021365255</v>
      </c>
      <c r="AW3" s="47">
        <f t="shared" si="14"/>
        <v>175.01253714285716</v>
      </c>
      <c r="AX3" s="44">
        <f t="shared" si="15"/>
        <v>183.76316400000002</v>
      </c>
      <c r="AY3" s="39">
        <v>379.99</v>
      </c>
      <c r="AZ3" s="48">
        <v>0.51639999999999997</v>
      </c>
      <c r="BA3" s="41"/>
    </row>
  </sheetData>
  <phoneticPr fontId="12" type="noConversion"/>
  <pageMargins left="0.7" right="0.7" top="0.75" bottom="0.75" header="0.511811023622047" footer="0.511811023622047"/>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cp:revision>0</cp:revision>
  <dcterms:created xsi:type="dcterms:W3CDTF">2025-03-10T18:28:45Z</dcterms:created>
  <dcterms:modified xsi:type="dcterms:W3CDTF">2026-05-15T01:40:10Z</dcterms:modified>
  <dc:language>en-US</dc:language>
</cp:coreProperties>
</file>