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7591756-F4CB-4C27-A175-C9F2DCE92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6" i="5" l="1"/>
  <c r="AT6" i="5"/>
  <c r="AE6" i="5"/>
  <c r="AF6" i="5" s="1"/>
  <c r="AH6" i="5" s="1"/>
  <c r="AY6" i="5" l="1"/>
  <c r="AP6" i="5"/>
  <c r="AM6" i="5"/>
  <c r="AQ6" i="5" s="1"/>
  <c r="AR6" i="5" s="1"/>
  <c r="AK6" i="5"/>
  <c r="AY5" i="5"/>
  <c r="AX6" i="5" l="1"/>
  <c r="AS6" i="5"/>
  <c r="AY3" i="5" l="1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E2" i="5"/>
  <c r="AF2" i="5" s="1"/>
  <c r="AQ4" i="5" l="1"/>
  <c r="AR4" i="5" s="1"/>
  <c r="AX4" i="5" s="1"/>
  <c r="AK2" i="5"/>
  <c r="AQ5" i="5"/>
  <c r="AR5" i="5" s="1"/>
  <c r="AX5" i="5" s="1"/>
  <c r="AQ2" i="5"/>
  <c r="AR2" i="5" s="1"/>
  <c r="AX2" i="5" s="1"/>
  <c r="AQ3" i="5"/>
  <c r="AR3" i="5" s="1"/>
  <c r="AX3" i="5" s="1"/>
  <c r="AS4" i="5" l="1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<sst xmlns="http://schemas.openxmlformats.org/spreadsheetml/2006/main" count="125" uniqueCount="79">
  <si>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</si>
  <si>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</si>
  <si>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</si>
  <si>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</si>
  <si>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</si>
  <si>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</si>
  <si>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</si>
  <si>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</si>
  <si>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</si>
  <si>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</si>
  <si>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</si>
  <si>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</si>
  <si>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</si>
  <si>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</si>
  <si>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</si>
  <si>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</si>
  <si>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</si>
  <si>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</si>
  <si>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</si>
  <si>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</si>
  <si>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</si>
  <si>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</si>
  <si>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</si>
  <si>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</si>
  <si>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</si>
  <si>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</si>
  <si>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</si>
  <si>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</si>
  <si>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</si>
  <si>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</si>
  <si>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</si>
  <si>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</si>
  <si>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</si>
  <si>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</si>
  <si>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</si>
  <si>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</si>
  <si>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</si>
  <si>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</si>
  <si>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</si>
  <si>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</si>
  <si>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</si>
  <si>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</si>
  <si>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</si>
  <si>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</si>
  <si>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</si>
  <si>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</si>
  <si>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Carton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</si>
  <si>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</si>
  <si>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</si>
  <si>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</si>
  <si>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</si>
  <si>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</si>
  <si>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</si>
  <si>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</si>
  <si>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</si>
  <si>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</si>
  <si>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</si>
  <si>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8" type="noConversion"/>
  </si>
  <si>
    <t>Merry Moments</t>
  </si>
  <si>
    <t>Velvet Luxury Comforter</t>
    <phoneticPr fontId="8" type="noConversion"/>
  </si>
  <si>
    <t>Queen
1 Comforter 88''W x 92''L
2 Sham 20''W x 26''L(2)</t>
    <phoneticPr fontId="8" type="noConversion"/>
  </si>
  <si>
    <t>King
1 Comforter 104''W x 92''L
2 Sham 20''W x 36''L(2)</t>
    <phoneticPr fontId="8" type="noConversion"/>
  </si>
  <si>
    <t>Green</t>
    <phoneticPr fontId="8" type="noConversion"/>
  </si>
  <si>
    <t>Navy</t>
    <phoneticPr fontId="8" type="noConversion"/>
  </si>
  <si>
    <t>Velvet Luxury Comforter Set</t>
    <phoneticPr fontId="8" type="noConversion"/>
  </si>
  <si>
    <t xml:space="preserve">Face: 100% Polyester
Reverse: 100% Polyester
Filler: 100% Polyester </t>
    <phoneticPr fontId="8" type="noConversion"/>
  </si>
  <si>
    <t>100%Polyester Velvet 3 PCS Comforter Set</t>
    <phoneticPr fontId="8" type="noConversion"/>
  </si>
  <si>
    <t>Comforter and Sham Front: 100%polyester crinkle velvet 210gsm;
Comforter and Sham Reverse: 100%polyester 85gsm 
Filler: 100%polyester 185gsm
With Quilting</t>
    <phoneticPr fontId="8" type="noConversion"/>
  </si>
  <si>
    <t>Queen
1 Comforter 88''W x 92''L
2 Sham 20''W x 26''L(2)
King
1 Comforter 104''W x 92''L
2 Sham 20''W x 36''L(2)</t>
    <phoneticPr fontId="8" type="noConversion"/>
  </si>
  <si>
    <t>4069366201700</t>
    <phoneticPr fontId="8" type="noConversion"/>
  </si>
  <si>
    <t>4069366201724</t>
    <phoneticPr fontId="8" type="noConversion"/>
  </si>
  <si>
    <t>4069366201717</t>
    <phoneticPr fontId="8" type="noConversion"/>
  </si>
  <si>
    <t>4069366201731</t>
    <phoneticPr fontId="8" type="noConversion"/>
  </si>
  <si>
    <t>Green
Navy</t>
    <phoneticPr fontId="8" type="noConversion"/>
  </si>
  <si>
    <t>ALDI10-1979</t>
    <phoneticPr fontId="8" type="noConversion"/>
  </si>
  <si>
    <t>ALDI10-1980</t>
  </si>
  <si>
    <t>ALDI10-1981</t>
  </si>
  <si>
    <t>ALDI10-1982</t>
  </si>
  <si>
    <t>ALDI90-1983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</si>
</sst>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178" fontId="1" fillId="5" borderId="1" xfId="4" applyNumberFormat="1" applyFont="1" applyFill="1" applyBorder="1" applyAlignment="1">
      <alignment horizontal="center" wrapText="1"/>
    </xf>
    <xf numFmtId="2" fontId="1" fillId="5" borderId="1" xfId="4" applyNumberFormat="1" applyFont="1" applyFill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1" fillId="7" borderId="2" xfId="4" applyNumberFormat="1" applyFont="1" applyFill="1" applyBorder="1" applyAlignment="1">
      <alignment horizontal="center" wrapText="1"/>
    </xf>
    <xf numFmtId="177" fontId="1" fillId="5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0" fontId="1" fillId="8" borderId="1" xfId="4" applyFont="1" applyFill="1" applyBorder="1" applyAlignment="1">
      <alignment horizontal="center" wrapText="1"/>
    </xf>
    <xf numFmtId="0" fontId="6" fillId="8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quotePrefix="1" applyBorder="1" applyAlignment="1">
      <alignment wrapText="1"/>
    </xf>
    <xf numFmtId="0" fontId="4" fillId="6" borderId="1" xfId="0" applyFont="1" applyFill="1" applyBorder="1" applyAlignment="1">
      <alignment horizontal="left" vertical="center" wrapText="1"/>
    </xf>
    <xf numFmtId="0" fontId="2" fillId="0" borderId="1" xfId="4" applyBorder="1" applyAlignment="1">
      <alignment horizontal="center" vertical="center" wrapText="1"/>
    </xf>
    <xf numFmtId="0" fontId="2" fillId="0" borderId="1" xfId="4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178" fontId="2" fillId="4" borderId="1" xfId="4" applyNumberFormat="1" applyFill="1" applyBorder="1" applyAlignment="1">
      <alignment horizontal="center" vertical="center" wrapText="1"/>
    </xf>
    <xf numFmtId="2" fontId="2" fillId="0" borderId="1" xfId="4" applyNumberFormat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horizontal="center" vertical="center" wrapText="1"/>
    </xf>
    <xf numFmtId="177" fontId="2" fillId="0" borderId="2" xfId="4" applyNumberFormat="1" applyBorder="1" applyAlignment="1">
      <alignment horizontal="center" vertical="center" wrapText="1"/>
    </xf>
    <xf numFmtId="177" fontId="2" fillId="0" borderId="1" xfId="4" applyNumberFormat="1" applyBorder="1" applyAlignment="1">
      <alignment horizontal="center" vertical="center" wrapText="1"/>
    </xf>
    <xf numFmtId="179" fontId="2" fillId="0" borderId="1" xfId="4" applyNumberFormat="1" applyBorder="1" applyAlignment="1">
      <alignment horizontal="center" vertical="center" wrapText="1"/>
    </xf>
    <xf numFmtId="1" fontId="2" fillId="0" borderId="1" xfId="4" applyNumberFormat="1" applyBorder="1" applyAlignment="1">
      <alignment horizontal="center" vertical="center" wrapText="1"/>
    </xf>
    <xf numFmtId="180" fontId="2" fillId="2" borderId="1" xfId="4" applyNumberFormat="1" applyFill="1" applyBorder="1" applyAlignment="1">
      <alignment horizontal="center" vertical="center" wrapText="1"/>
    </xf>
    <xf numFmtId="1" fontId="2" fillId="2" borderId="1" xfId="4" applyNumberFormat="1" applyFill="1" applyBorder="1" applyAlignment="1">
      <alignment horizontal="center" vertical="center" wrapText="1"/>
    </xf>
    <xf numFmtId="177" fontId="2" fillId="2" borderId="1" xfId="4" applyNumberFormat="1" applyFill="1" applyBorder="1" applyAlignment="1">
      <alignment horizontal="center" vertical="center" wrapText="1"/>
    </xf>
    <xf numFmtId="10" fontId="2" fillId="0" borderId="1" xfId="4" applyNumberFormat="1" applyBorder="1" applyAlignment="1">
      <alignment horizontal="center" vertical="center" wrapText="1"/>
    </xf>
    <xf numFmtId="10" fontId="0" fillId="2" borderId="1" xfId="6" applyNumberFormat="1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0" borderId="1" xfId="4" quotePrefix="1" applyFont="1" applyBorder="1" applyAlignment="1">
      <alignment horizontal="left" vertical="center" wrapText="1"/>
    </xf>
    <xf numFmtId="178" fontId="1" fillId="4" borderId="1" xfId="4" applyNumberFormat="1" applyFont="1" applyFill="1" applyBorder="1" applyAlignment="1">
      <alignment horizontal="left" vertical="center" wrapText="1"/>
    </xf>
    <xf numFmtId="2" fontId="1" fillId="0" borderId="1" xfId="4" applyNumberFormat="1" applyFont="1" applyBorder="1" applyAlignment="1">
      <alignment horizontal="left" vertical="center" wrapText="1"/>
    </xf>
    <xf numFmtId="177" fontId="1" fillId="2" borderId="1" xfId="5" applyNumberFormat="1" applyFont="1" applyFill="1" applyBorder="1" applyAlignment="1">
      <alignment horizontal="left" vertical="center" wrapText="1"/>
    </xf>
    <xf numFmtId="177" fontId="1" fillId="0" borderId="2" xfId="4" applyNumberFormat="1" applyFont="1" applyBorder="1" applyAlignment="1">
      <alignment horizontal="left" vertical="center" wrapText="1"/>
    </xf>
    <xf numFmtId="177" fontId="1" fillId="0" borderId="1" xfId="4" applyNumberFormat="1" applyFont="1" applyBorder="1" applyAlignment="1">
      <alignment horizontal="left" vertical="center" wrapText="1"/>
    </xf>
    <xf numFmtId="179" fontId="1" fillId="0" borderId="1" xfId="4" applyNumberFormat="1" applyFont="1" applyBorder="1" applyAlignment="1">
      <alignment horizontal="left" vertical="center" wrapText="1"/>
    </xf>
    <xf numFmtId="1" fontId="1" fillId="0" borderId="1" xfId="4" applyNumberFormat="1" applyFont="1" applyBorder="1" applyAlignment="1">
      <alignment horizontal="left" vertical="center" wrapText="1"/>
    </xf>
    <xf numFmtId="180" fontId="1" fillId="2" borderId="1" xfId="4" applyNumberFormat="1" applyFont="1" applyFill="1" applyBorder="1" applyAlignment="1">
      <alignment horizontal="left" vertical="center" wrapText="1"/>
    </xf>
    <xf numFmtId="1" fontId="1" fillId="2" borderId="1" xfId="4" applyNumberFormat="1" applyFont="1" applyFill="1" applyBorder="1" applyAlignment="1">
      <alignment horizontal="left" vertical="center" wrapText="1"/>
    </xf>
    <xf numFmtId="177" fontId="1" fillId="2" borderId="1" xfId="4" applyNumberFormat="1" applyFont="1" applyFill="1" applyBorder="1" applyAlignment="1">
      <alignment horizontal="left" vertical="center" wrapText="1"/>
    </xf>
    <xf numFmtId="10" fontId="1" fillId="0" borderId="1" xfId="4" applyNumberFormat="1" applyFont="1" applyBorder="1" applyAlignment="1">
      <alignment horizontal="left" vertical="center" wrapText="1"/>
    </xf>
    <xf numFmtId="10" fontId="1" fillId="2" borderId="1" xfId="6" applyNumberFormat="1" applyFont="1" applyFill="1" applyBorder="1" applyAlignment="1">
      <alignment horizontal="left" vertical="center" wrapText="1"/>
    </xf>
    <xf numFmtId="0" fontId="1" fillId="0" borderId="0" xfId="4" applyFont="1" applyAlignment="1">
      <alignment horizontal="left" vertical="center"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6"/>
  <sheetViews>
    <sheetView tabSelected="1" topLeftCell="G1" zoomScale="85" zoomScaleNormal="85" workbookViewId="0">
      <selection activeCell="AM4" sqref="AM4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3.85546875" style="3" customWidth="1"/>
    <col min="10" max="10" width="45" style="3" customWidth="1"/>
    <col min="11" max="11" width="21.42578125" style="3" customWidth="1"/>
    <col min="12" max="12" width="26.28515625" style="1" customWidth="1"/>
    <col min="13" max="13" width="9.140625" style="3" customWidth="1"/>
    <col min="14" max="14" width="6.85546875" style="3" customWidth="1"/>
    <col min="15" max="15" width="9.28515625" style="3" customWidth="1"/>
    <col min="16" max="16" width="11.42578125" style="1" customWidth="1"/>
    <col min="17" max="17" width="15.28515625" style="3" customWidth="1"/>
    <col min="18" max="18" width="17.140625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31" customWidth="1"/>
    <col min="27" max="27" width="8.7109375" style="31" customWidth="1"/>
    <col min="28" max="28" width="7.140625" style="31" customWidth="1"/>
    <col min="29" max="29" width="9" style="5" customWidth="1"/>
    <col min="30" max="30" width="6.28515625" style="7" customWidth="1"/>
    <col min="31" max="31" width="10" style="33" customWidth="1"/>
    <col min="32" max="32" width="9.85546875" style="7" customWidth="1"/>
    <col min="33" max="33" width="7.85546875" style="3" customWidth="1"/>
    <col min="34" max="34" width="8.85546875" style="6" customWidth="1"/>
    <col min="35" max="35" width="13.14062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37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9" t="s">
        <v>4</v>
      </c>
      <c r="B1" s="9" t="s">
        <v>5</v>
      </c>
      <c r="C1" s="29" t="s">
        <v>6</v>
      </c>
      <c r="D1" s="30" t="s">
        <v>0</v>
      </c>
      <c r="E1" s="30" t="s">
        <v>2</v>
      </c>
      <c r="F1" s="11" t="s">
        <v>44</v>
      </c>
      <c r="G1" s="29" t="s">
        <v>7</v>
      </c>
      <c r="H1" s="10" t="s">
        <v>8</v>
      </c>
      <c r="I1" s="10" t="s">
        <v>47</v>
      </c>
      <c r="J1" s="10" t="s">
        <v>9</v>
      </c>
      <c r="K1" s="10" t="s">
        <v>52</v>
      </c>
      <c r="L1" s="35" t="s">
        <v>53</v>
      </c>
      <c r="M1" s="10" t="s">
        <v>10</v>
      </c>
      <c r="N1" s="29" t="s">
        <v>51</v>
      </c>
      <c r="O1" s="29" t="s">
        <v>11</v>
      </c>
      <c r="P1" s="36" t="s">
        <v>54</v>
      </c>
      <c r="Q1" s="29" t="s">
        <v>12</v>
      </c>
      <c r="R1" s="29" t="s">
        <v>13</v>
      </c>
      <c r="S1" s="10" t="s">
        <v>48</v>
      </c>
      <c r="T1" s="12" t="s">
        <v>14</v>
      </c>
      <c r="U1" s="13" t="s">
        <v>15</v>
      </c>
      <c r="V1" s="14" t="s">
        <v>16</v>
      </c>
      <c r="W1" s="15" t="s">
        <v>17</v>
      </c>
      <c r="X1" s="16" t="s">
        <v>18</v>
      </c>
      <c r="Y1" s="17" t="s">
        <v>1</v>
      </c>
      <c r="Z1" s="32" t="s">
        <v>19</v>
      </c>
      <c r="AA1" s="32" t="s">
        <v>20</v>
      </c>
      <c r="AB1" s="32" t="s">
        <v>21</v>
      </c>
      <c r="AC1" s="18" t="s">
        <v>22</v>
      </c>
      <c r="AD1" s="19" t="s">
        <v>23</v>
      </c>
      <c r="AE1" s="34" t="s">
        <v>24</v>
      </c>
      <c r="AF1" s="20" t="s">
        <v>25</v>
      </c>
      <c r="AG1" s="9" t="s">
        <v>26</v>
      </c>
      <c r="AH1" s="21" t="s">
        <v>27</v>
      </c>
      <c r="AI1" s="9" t="s">
        <v>28</v>
      </c>
      <c r="AJ1" s="22" t="s">
        <v>29</v>
      </c>
      <c r="AK1" s="23" t="s">
        <v>30</v>
      </c>
      <c r="AL1" s="22" t="s">
        <v>31</v>
      </c>
      <c r="AM1" s="21" t="s">
        <v>32</v>
      </c>
      <c r="AN1" s="17" t="s">
        <v>33</v>
      </c>
      <c r="AO1" s="22" t="s">
        <v>34</v>
      </c>
      <c r="AP1" s="21" t="s">
        <v>35</v>
      </c>
      <c r="AQ1" s="21" t="s">
        <v>36</v>
      </c>
      <c r="AR1" s="24" t="s">
        <v>37</v>
      </c>
      <c r="AS1" s="24" t="s">
        <v>38</v>
      </c>
      <c r="AT1" s="25" t="s">
        <v>39</v>
      </c>
      <c r="AU1" s="25" t="s">
        <v>55</v>
      </c>
      <c r="AV1" s="9" t="s">
        <v>40</v>
      </c>
      <c r="AW1" s="9" t="s">
        <v>41</v>
      </c>
      <c r="AX1" s="26" t="s">
        <v>42</v>
      </c>
      <c r="AY1" s="26" t="s">
        <v>43</v>
      </c>
      <c r="BA1" s="3"/>
      <c r="BB1" s="3"/>
    </row>
    <row r="2" spans="1:54" ht="90" customHeight="1" x14ac:dyDescent="0.25">
      <c r="A2" s="27">
        <v>1</v>
      </c>
      <c r="B2" s="28"/>
      <c r="C2" s="28"/>
      <c r="D2" s="28" t="s">
        <v>58</v>
      </c>
      <c r="E2" s="28"/>
      <c r="F2" s="28" t="s">
        <v>49</v>
      </c>
      <c r="G2" s="28" t="s">
        <v>59</v>
      </c>
      <c r="H2" s="28" t="s">
        <v>66</v>
      </c>
      <c r="I2" s="28" t="s">
        <v>64</v>
      </c>
      <c r="J2" s="28" t="s">
        <v>67</v>
      </c>
      <c r="K2" s="41" t="s">
        <v>65</v>
      </c>
      <c r="L2" s="42" t="s">
        <v>60</v>
      </c>
      <c r="M2" s="41" t="s">
        <v>62</v>
      </c>
      <c r="N2" s="28"/>
      <c r="O2" s="38">
        <v>754759</v>
      </c>
      <c r="P2" s="38">
        <v>754759</v>
      </c>
      <c r="Q2" s="39" t="s">
        <v>74</v>
      </c>
      <c r="R2" s="38" t="s">
        <v>69</v>
      </c>
      <c r="S2" s="40" t="s">
        <v>45</v>
      </c>
      <c r="T2" s="43">
        <v>98</v>
      </c>
      <c r="U2" s="44">
        <v>7.6</v>
      </c>
      <c r="V2" s="45">
        <v>12.89</v>
      </c>
      <c r="W2" s="46">
        <v>12.89</v>
      </c>
      <c r="X2" s="47"/>
      <c r="Y2" s="40" t="s">
        <v>3</v>
      </c>
      <c r="Z2" s="48">
        <v>46</v>
      </c>
      <c r="AA2" s="48">
        <v>41</v>
      </c>
      <c r="AB2" s="48">
        <v>80</v>
      </c>
      <c r="AC2" s="44">
        <v>2</v>
      </c>
      <c r="AD2" s="49">
        <v>4</v>
      </c>
      <c r="AE2" s="50">
        <f>IF(Z2="","",Z2*AA2*AB2/1000000)</f>
        <v>0.151</v>
      </c>
      <c r="AF2" s="51">
        <f>IF(AD2="","",65/AE2*AD2)</f>
        <v>1722</v>
      </c>
      <c r="AG2" s="40"/>
      <c r="AH2" s="52"/>
      <c r="AI2" s="40" t="s">
        <v>57</v>
      </c>
      <c r="AJ2" s="53">
        <v>0.22800000000000001</v>
      </c>
      <c r="AK2" s="52">
        <f>IF(ISERROR(W2*AJ2),"",W2*AJ2)</f>
        <v>2.94</v>
      </c>
      <c r="AL2" s="53">
        <v>0.01</v>
      </c>
      <c r="AM2" s="52">
        <f>IF(ISERROR(AT2*AL2),"",AT2*AL2)</f>
        <v>0.15</v>
      </c>
      <c r="AN2" s="40"/>
      <c r="AO2" s="53"/>
      <c r="AP2" s="52">
        <f>IF(ISERROR(AT2*AO2),"",AT2*AO2)</f>
        <v>0</v>
      </c>
      <c r="AQ2" s="52">
        <f>IF(ISERROR(AM2+AP2),"",AM2+AP2)</f>
        <v>0.15</v>
      </c>
      <c r="AR2" s="52">
        <f>IF(ISERROR(W2+AQ2),"",W2+AQ2)</f>
        <v>13.04</v>
      </c>
      <c r="AS2" s="54">
        <f>IF(ISERROR((AT2-AR2)/AT2),"",(AT2-AR2)/AT2)</f>
        <v>0.156</v>
      </c>
      <c r="AT2" s="52">
        <v>15.45</v>
      </c>
      <c r="AU2" s="52">
        <v>15.45</v>
      </c>
      <c r="AV2" s="47" t="s">
        <v>50</v>
      </c>
      <c r="AW2" s="49">
        <v>4430</v>
      </c>
      <c r="AX2" s="52">
        <f>AR2*AW2</f>
        <v>57767.199999999997</v>
      </c>
      <c r="AY2" s="52">
        <f>IF(ISERROR(AT2*AW2),"",AT2*AW2)</f>
        <v>68443.5</v>
      </c>
      <c r="BA2" s="3"/>
      <c r="BB2" s="3"/>
    </row>
    <row r="3" spans="1:54" ht="89.45" customHeight="1" x14ac:dyDescent="0.25">
      <c r="A3" s="27">
        <v>2</v>
      </c>
      <c r="B3" s="28"/>
      <c r="C3" s="28"/>
      <c r="D3" s="28" t="s">
        <v>58</v>
      </c>
      <c r="E3" s="28"/>
      <c r="F3" s="28" t="s">
        <v>49</v>
      </c>
      <c r="G3" s="28" t="s">
        <v>59</v>
      </c>
      <c r="H3" s="28" t="s">
        <v>66</v>
      </c>
      <c r="I3" s="28" t="s">
        <v>64</v>
      </c>
      <c r="J3" s="28" t="s">
        <v>67</v>
      </c>
      <c r="K3" s="41" t="s">
        <v>65</v>
      </c>
      <c r="L3" s="42" t="s">
        <v>61</v>
      </c>
      <c r="M3" s="41" t="s">
        <v>62</v>
      </c>
      <c r="N3" s="28"/>
      <c r="O3" s="38">
        <v>754759</v>
      </c>
      <c r="P3" s="38">
        <v>754759</v>
      </c>
      <c r="Q3" s="39" t="s">
        <v>75</v>
      </c>
      <c r="R3" s="38" t="s">
        <v>70</v>
      </c>
      <c r="S3" s="40" t="s">
        <v>45</v>
      </c>
      <c r="T3" s="43">
        <v>114</v>
      </c>
      <c r="U3" s="44">
        <v>7.6</v>
      </c>
      <c r="V3" s="45">
        <v>15</v>
      </c>
      <c r="W3" s="46">
        <v>15</v>
      </c>
      <c r="X3" s="47"/>
      <c r="Y3" s="40" t="s">
        <v>3</v>
      </c>
      <c r="Z3" s="48">
        <v>46</v>
      </c>
      <c r="AA3" s="48">
        <v>41</v>
      </c>
      <c r="AB3" s="48">
        <v>80</v>
      </c>
      <c r="AC3" s="44">
        <v>2</v>
      </c>
      <c r="AD3" s="49">
        <v>4</v>
      </c>
      <c r="AE3" s="50">
        <f t="shared" ref="AE3:AE5" si="0">IF(Z3="","",Z3*AA3*AB3/1000000)</f>
        <v>0.151</v>
      </c>
      <c r="AF3" s="51">
        <f t="shared" ref="AF3:AF5" si="1">IF(AD3="","",65/AE3*AD3)</f>
        <v>1722</v>
      </c>
      <c r="AG3" s="40"/>
      <c r="AH3" s="52"/>
      <c r="AI3" s="40" t="s">
        <v>56</v>
      </c>
      <c r="AJ3" s="53">
        <v>0.22800000000000001</v>
      </c>
      <c r="AK3" s="52">
        <f>IF(ISERROR(W3*AJ3),"",W3*AJ3)</f>
        <v>3.42</v>
      </c>
      <c r="AL3" s="53">
        <v>0.01</v>
      </c>
      <c r="AM3" s="52">
        <f t="shared" ref="AM3:AM5" si="2">IF(ISERROR(AT3*AL3),"",AT3*AL3)</f>
        <v>0.18</v>
      </c>
      <c r="AN3" s="40"/>
      <c r="AO3" s="53"/>
      <c r="AP3" s="52">
        <f t="shared" ref="AP3:AP5" si="3">IF(ISERROR(AT3*AO3),"",AT3*AO3)</f>
        <v>0</v>
      </c>
      <c r="AQ3" s="52">
        <f t="shared" ref="AQ3:AQ5" si="4">IF(ISERROR(AM3+AP3),"",AM3+AP3)</f>
        <v>0.18</v>
      </c>
      <c r="AR3" s="52">
        <f t="shared" ref="AR3:AR5" si="5">IF(ISERROR(W3+AQ3),"",W3+AQ3)</f>
        <v>15.18</v>
      </c>
      <c r="AS3" s="54">
        <f t="shared" ref="AS3:AS5" si="6">IF(ISERROR((AT3-AR3)/AT3),"",(AT3-AR3)/AT3)</f>
        <v>0.1477</v>
      </c>
      <c r="AT3" s="52">
        <v>17.809999999999999</v>
      </c>
      <c r="AU3" s="52">
        <v>17.809999999999999</v>
      </c>
      <c r="AV3" s="47" t="s">
        <v>50</v>
      </c>
      <c r="AW3" s="49">
        <v>4430</v>
      </c>
      <c r="AX3" s="52">
        <f t="shared" ref="AX3:AX5" si="7">AR3*AW3</f>
        <v>67247.399999999994</v>
      </c>
      <c r="AY3" s="52">
        <f t="shared" ref="AY3:AY4" si="8">IF(ISERROR(AT3*AW3),"",AT3*AW3)</f>
        <v>78898.3</v>
      </c>
      <c r="BA3" s="3"/>
      <c r="BB3" s="3"/>
    </row>
    <row r="4" spans="1:54" ht="89.1" customHeight="1" x14ac:dyDescent="0.25">
      <c r="A4" s="27">
        <v>3</v>
      </c>
      <c r="B4" s="28"/>
      <c r="C4" s="28"/>
      <c r="D4" s="28" t="s">
        <v>58</v>
      </c>
      <c r="E4" s="28"/>
      <c r="F4" s="28" t="s">
        <v>49</v>
      </c>
      <c r="G4" s="28" t="s">
        <v>59</v>
      </c>
      <c r="H4" s="28" t="s">
        <v>66</v>
      </c>
      <c r="I4" s="28" t="s">
        <v>64</v>
      </c>
      <c r="J4" s="28" t="s">
        <v>67</v>
      </c>
      <c r="K4" s="41" t="s">
        <v>65</v>
      </c>
      <c r="L4" s="42" t="s">
        <v>60</v>
      </c>
      <c r="M4" s="41" t="s">
        <v>63</v>
      </c>
      <c r="N4" s="28"/>
      <c r="O4" s="38">
        <v>754759</v>
      </c>
      <c r="P4" s="38">
        <v>754759</v>
      </c>
      <c r="Q4" s="39" t="s">
        <v>76</v>
      </c>
      <c r="R4" s="38" t="s">
        <v>71</v>
      </c>
      <c r="S4" s="40" t="s">
        <v>45</v>
      </c>
      <c r="T4" s="43">
        <v>98</v>
      </c>
      <c r="U4" s="44">
        <v>7.6</v>
      </c>
      <c r="V4" s="45">
        <v>12.89</v>
      </c>
      <c r="W4" s="46">
        <v>12.89</v>
      </c>
      <c r="X4" s="47"/>
      <c r="Y4" s="40" t="s">
        <v>3</v>
      </c>
      <c r="Z4" s="48">
        <v>46</v>
      </c>
      <c r="AA4" s="48">
        <v>41</v>
      </c>
      <c r="AB4" s="48">
        <v>80</v>
      </c>
      <c r="AC4" s="44">
        <v>2</v>
      </c>
      <c r="AD4" s="49">
        <v>4</v>
      </c>
      <c r="AE4" s="50">
        <f t="shared" si="0"/>
        <v>0.151</v>
      </c>
      <c r="AF4" s="51">
        <f t="shared" si="1"/>
        <v>1722</v>
      </c>
      <c r="AG4" s="40"/>
      <c r="AH4" s="52">
        <f t="shared" ref="AH4:AH5" si="9">IF(ISERROR(AG4/AF4),"",AG4/AF4)</f>
        <v>0</v>
      </c>
      <c r="AI4" s="40" t="s">
        <v>56</v>
      </c>
      <c r="AJ4" s="53">
        <v>0.22800000000000001</v>
      </c>
      <c r="AK4" s="52">
        <f t="shared" ref="AK4:AK5" si="10">IF(ISERROR(W4*AJ4),"",W4*AJ4)</f>
        <v>2.94</v>
      </c>
      <c r="AL4" s="53">
        <v>0.01</v>
      </c>
      <c r="AM4" s="52">
        <f t="shared" si="2"/>
        <v>0.15</v>
      </c>
      <c r="AN4" s="40"/>
      <c r="AO4" s="53"/>
      <c r="AP4" s="52">
        <f t="shared" si="3"/>
        <v>0</v>
      </c>
      <c r="AQ4" s="52">
        <f t="shared" si="4"/>
        <v>0.15</v>
      </c>
      <c r="AR4" s="52">
        <f t="shared" si="5"/>
        <v>13.04</v>
      </c>
      <c r="AS4" s="54">
        <f t="shared" si="6"/>
        <v>0.156</v>
      </c>
      <c r="AT4" s="52">
        <v>15.45</v>
      </c>
      <c r="AU4" s="52">
        <v>15.45</v>
      </c>
      <c r="AV4" s="47" t="s">
        <v>50</v>
      </c>
      <c r="AW4" s="49">
        <v>4430</v>
      </c>
      <c r="AX4" s="52">
        <f t="shared" si="7"/>
        <v>57767.199999999997</v>
      </c>
      <c r="AY4" s="52">
        <f t="shared" si="8"/>
        <v>68443.5</v>
      </c>
      <c r="BA4" s="3"/>
      <c r="BB4" s="3"/>
    </row>
    <row r="5" spans="1:54" ht="81.599999999999994" customHeight="1" x14ac:dyDescent="0.25">
      <c r="A5" s="27">
        <v>4</v>
      </c>
      <c r="B5" s="28"/>
      <c r="C5" s="28"/>
      <c r="D5" s="28" t="s">
        <v>58</v>
      </c>
      <c r="E5" s="28"/>
      <c r="F5" s="28" t="s">
        <v>49</v>
      </c>
      <c r="G5" s="28" t="s">
        <v>59</v>
      </c>
      <c r="H5" s="28" t="s">
        <v>66</v>
      </c>
      <c r="I5" s="28" t="s">
        <v>64</v>
      </c>
      <c r="J5" s="28" t="s">
        <v>67</v>
      </c>
      <c r="K5" s="41" t="s">
        <v>65</v>
      </c>
      <c r="L5" s="42" t="s">
        <v>61</v>
      </c>
      <c r="M5" s="41" t="s">
        <v>63</v>
      </c>
      <c r="N5" s="28"/>
      <c r="O5" s="38">
        <v>754759</v>
      </c>
      <c r="P5" s="38">
        <v>754759</v>
      </c>
      <c r="Q5" s="39" t="s">
        <v>77</v>
      </c>
      <c r="R5" s="38" t="s">
        <v>72</v>
      </c>
      <c r="S5" s="40" t="s">
        <v>45</v>
      </c>
      <c r="T5" s="43">
        <v>114</v>
      </c>
      <c r="U5" s="44">
        <v>7.6</v>
      </c>
      <c r="V5" s="45">
        <v>15</v>
      </c>
      <c r="W5" s="46">
        <v>15</v>
      </c>
      <c r="X5" s="47"/>
      <c r="Y5" s="40" t="s">
        <v>3</v>
      </c>
      <c r="Z5" s="48">
        <v>46</v>
      </c>
      <c r="AA5" s="48">
        <v>41</v>
      </c>
      <c r="AB5" s="48">
        <v>80</v>
      </c>
      <c r="AC5" s="44">
        <v>2</v>
      </c>
      <c r="AD5" s="49">
        <v>4</v>
      </c>
      <c r="AE5" s="50">
        <f t="shared" si="0"/>
        <v>0.151</v>
      </c>
      <c r="AF5" s="51">
        <f t="shared" si="1"/>
        <v>1722</v>
      </c>
      <c r="AG5" s="40"/>
      <c r="AH5" s="52">
        <f t="shared" si="9"/>
        <v>0</v>
      </c>
      <c r="AI5" s="40" t="s">
        <v>57</v>
      </c>
      <c r="AJ5" s="53">
        <v>0.22800000000000001</v>
      </c>
      <c r="AK5" s="52">
        <f t="shared" si="10"/>
        <v>3.42</v>
      </c>
      <c r="AL5" s="53">
        <v>0.01</v>
      </c>
      <c r="AM5" s="52">
        <f t="shared" si="2"/>
        <v>0.18</v>
      </c>
      <c r="AN5" s="40"/>
      <c r="AO5" s="53"/>
      <c r="AP5" s="52">
        <f t="shared" si="3"/>
        <v>0</v>
      </c>
      <c r="AQ5" s="52">
        <f t="shared" si="4"/>
        <v>0.18</v>
      </c>
      <c r="AR5" s="52">
        <f t="shared" si="5"/>
        <v>15.18</v>
      </c>
      <c r="AS5" s="54">
        <f t="shared" si="6"/>
        <v>0.1477</v>
      </c>
      <c r="AT5" s="52">
        <v>17.809999999999999</v>
      </c>
      <c r="AU5" s="52">
        <v>17.809999999999999</v>
      </c>
      <c r="AV5" s="47" t="s">
        <v>50</v>
      </c>
      <c r="AW5" s="49">
        <v>4430</v>
      </c>
      <c r="AX5" s="52">
        <f t="shared" si="7"/>
        <v>67247.399999999994</v>
      </c>
      <c r="AY5" s="52">
        <f>IF(ISERROR(AT5*AW5),"",AT5*AW5)</f>
        <v>78898.3</v>
      </c>
      <c r="BA5" s="3"/>
      <c r="BB5" s="3"/>
    </row>
    <row r="6" spans="1:54" s="70" customFormat="1" ht="81.599999999999994" customHeight="1" x14ac:dyDescent="0.25">
      <c r="A6" s="55">
        <v>5</v>
      </c>
      <c r="B6" s="55"/>
      <c r="C6" s="55"/>
      <c r="D6" s="55" t="s">
        <v>58</v>
      </c>
      <c r="E6" s="55"/>
      <c r="F6" s="55" t="s">
        <v>49</v>
      </c>
      <c r="G6" s="55" t="s">
        <v>59</v>
      </c>
      <c r="H6" s="55" t="s">
        <v>66</v>
      </c>
      <c r="I6" s="55" t="s">
        <v>64</v>
      </c>
      <c r="J6" s="55" t="s">
        <v>67</v>
      </c>
      <c r="K6" s="55" t="s">
        <v>65</v>
      </c>
      <c r="L6" s="56" t="s">
        <v>68</v>
      </c>
      <c r="M6" s="55" t="s">
        <v>73</v>
      </c>
      <c r="N6" s="55"/>
      <c r="O6" s="57">
        <v>754759</v>
      </c>
      <c r="P6" s="57">
        <v>754759</v>
      </c>
      <c r="Q6" s="39" t="s">
        <v>78</v>
      </c>
      <c r="R6" s="57"/>
      <c r="S6" s="55" t="s">
        <v>46</v>
      </c>
      <c r="T6" s="58">
        <v>424</v>
      </c>
      <c r="U6" s="59">
        <v>7.6</v>
      </c>
      <c r="V6" s="60">
        <v>55.79</v>
      </c>
      <c r="W6" s="61">
        <v>55.79</v>
      </c>
      <c r="X6" s="62"/>
      <c r="Y6" s="55" t="s">
        <v>3</v>
      </c>
      <c r="Z6" s="63">
        <v>46</v>
      </c>
      <c r="AA6" s="63">
        <v>41</v>
      </c>
      <c r="AB6" s="63">
        <v>80</v>
      </c>
      <c r="AC6" s="59">
        <v>15</v>
      </c>
      <c r="AD6" s="64">
        <v>1</v>
      </c>
      <c r="AE6" s="65">
        <f t="shared" ref="AE6" si="11">IF(Z6="","",Z6*AA6*AB6/1000000)</f>
        <v>0.151</v>
      </c>
      <c r="AF6" s="66">
        <f t="shared" ref="AF6" si="12">IF(AD6="","",65/AE6*AD6)</f>
        <v>430</v>
      </c>
      <c r="AG6" s="55"/>
      <c r="AH6" s="67">
        <f t="shared" ref="AH6" si="13">IF(ISERROR(AG6/AF6),"",AG6/AF6)</f>
        <v>0</v>
      </c>
      <c r="AI6" s="55" t="s">
        <v>57</v>
      </c>
      <c r="AJ6" s="68">
        <v>0.22800000000000001</v>
      </c>
      <c r="AK6" s="67">
        <f t="shared" ref="AK6" si="14">IF(ISERROR(W6*AJ6),"",W6*AJ6)</f>
        <v>12.72</v>
      </c>
      <c r="AL6" s="68">
        <v>0.01</v>
      </c>
      <c r="AM6" s="67">
        <f t="shared" ref="AM6" si="15">IF(ISERROR(AT6*AL6),"",AT6*AL6)</f>
        <v>0.67</v>
      </c>
      <c r="AN6" s="55"/>
      <c r="AO6" s="68"/>
      <c r="AP6" s="67">
        <f t="shared" ref="AP6" si="16">IF(ISERROR(AT6*AO6),"",AT6*AO6)</f>
        <v>0</v>
      </c>
      <c r="AQ6" s="67">
        <f t="shared" ref="AQ6" si="17">IF(ISERROR(AM6+AP6),"",AM6+AP6)</f>
        <v>0.67</v>
      </c>
      <c r="AR6" s="67">
        <f t="shared" ref="AR6" si="18">IF(ISERROR(W6+AQ6),"",W6+AQ6)</f>
        <v>56.46</v>
      </c>
      <c r="AS6" s="69">
        <f t="shared" ref="AS6" si="19">IF(ISERROR((AT6-AR6)/AT6),"",(AT6-AR6)/AT6)</f>
        <v>0.1512</v>
      </c>
      <c r="AT6" s="67">
        <f>SUM(AT2:AT5)</f>
        <v>66.52</v>
      </c>
      <c r="AU6" s="67">
        <f>SUM(AU2:AU5)</f>
        <v>66.52</v>
      </c>
      <c r="AV6" s="62" t="s">
        <v>50</v>
      </c>
      <c r="AW6" s="64">
        <v>4430</v>
      </c>
      <c r="AX6" s="67">
        <f t="shared" ref="AX6" si="20">AR6*AW6</f>
        <v>250117.8</v>
      </c>
      <c r="AY6" s="67">
        <f>IF(ISERROR(AT6*AW6),"",AT6*AW6)</f>
        <v>294683.59999999998</v>
      </c>
    </row>
  </sheetData>
  <sheetProtection insertRows="0" deleteRows="0" sort="0"/>
  <protectedRanges>
    <protectedRange sqref="AV1 AV7:AW244 Q7:AT244 A7:J244 M7:O244 AW2:AW6 A2:K6 M2:P6 R2:AU6" name="Range1"/>
    <protectedRange sqref="K7:K249" name="Range1_1"/>
    <protectedRange sqref="L7:L244" name="Range1_2"/>
    <protectedRange sqref="P7:P244" name="Range1_3"/>
    <protectedRange sqref="AU7:AU244" name="Range1_4"/>
    <protectedRange sqref="L2:L6" name="Range1_2_1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2026-05-11T07:04:34Z</dcterms:modified>
</cp:coreProperties>
</file>