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190180\Desktop\"/>
    </mc:Choice>
  </mc:AlternateContent>
  <bookViews>
    <workbookView xWindow="0" yWindow="0" windowWidth="28800" windowHeight="12180"/>
  </bookViews>
  <sheets>
    <sheet name="Item" sheetId="8" r:id="rId1"/>
  </sheets>
  <calcPr calcId="152511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B5" i="8" l="1"/>
  <c r="BD5" i="8" s="1"/>
  <c r="AW5" i="8"/>
  <c r="AT5" i="8"/>
  <c r="AP5" i="8"/>
  <c r="AN5" i="8"/>
  <c r="AL5" i="8"/>
  <c r="AI5" i="8"/>
  <c r="AC5" i="8"/>
  <c r="AD5" i="8" s="1"/>
  <c r="AF5" i="8" s="1"/>
  <c r="T5" i="8"/>
  <c r="BB4" i="8"/>
  <c r="BD4" i="8" s="1"/>
  <c r="AW4" i="8"/>
  <c r="AT4" i="8"/>
  <c r="AP4" i="8"/>
  <c r="AN4" i="8"/>
  <c r="AL4" i="8"/>
  <c r="AI4" i="8"/>
  <c r="AC4" i="8"/>
  <c r="AD4" i="8" s="1"/>
  <c r="AF4" i="8" s="1"/>
  <c r="T4" i="8"/>
  <c r="BB3" i="8"/>
  <c r="BD3" i="8" s="1"/>
  <c r="AW3" i="8"/>
  <c r="AT3" i="8"/>
  <c r="AP3" i="8"/>
  <c r="AN3" i="8"/>
  <c r="AL3" i="8"/>
  <c r="AI3" i="8"/>
  <c r="AC3" i="8"/>
  <c r="AD3" i="8" s="1"/>
  <c r="AF3" i="8" s="1"/>
  <c r="T3" i="8"/>
  <c r="BB2" i="8"/>
  <c r="AW2" i="8"/>
  <c r="AT2" i="8"/>
  <c r="AP2" i="8"/>
  <c r="AN2" i="8"/>
  <c r="AL2" i="8"/>
  <c r="AI2" i="8"/>
  <c r="AC2" i="8"/>
  <c r="AD2" i="8" s="1"/>
  <c r="AF2" i="8" s="1"/>
  <c r="T2" i="8"/>
  <c r="AJ4" i="8" l="1"/>
  <c r="AQ5" i="8"/>
  <c r="AX5" i="8" s="1"/>
  <c r="AJ3" i="8"/>
  <c r="AQ4" i="8"/>
  <c r="AX4" i="8" s="1"/>
  <c r="AY4" i="8" s="1"/>
  <c r="AZ4" i="8" s="1"/>
  <c r="AQ3" i="8"/>
  <c r="AX3" i="8" s="1"/>
  <c r="AJ2" i="8"/>
  <c r="AJ5" i="8"/>
  <c r="BD2" i="8"/>
  <c r="AQ2" i="8"/>
  <c r="AX2" i="8" s="1"/>
  <c r="AY3" i="8" l="1"/>
  <c r="AZ3" i="8" s="1"/>
  <c r="AY2" i="8"/>
  <c r="AZ2" i="8" s="1"/>
  <c r="AY5" i="8"/>
  <c r="AZ5" i="8" s="1"/>
</calcChain>
</file>

<file path=xl/comments1.xml><?xml version="1.0" encoding="utf-8"?>
<comments xmlns="http://schemas.openxmlformats.org/spreadsheetml/2006/main">
  <authors>
    <author>heather.zhu@jlahome.com</author>
  </authors>
  <commentList>
    <comment ref="T1" authorId="0" shapeId="0">
      <text>
        <r>
          <rPr>
            <sz val="11"/>
            <rFont val="Calibri"/>
            <family val="2"/>
          </rPr>
          <t>[China RMB Cost]/[Exchange Rate]</t>
        </r>
      </text>
    </comment>
    <comment ref="AC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D1" authorId="0" shapeId="0">
      <text>
        <r>
          <rPr>
            <sz val="11"/>
            <rFont val="Calibri"/>
            <family val="2"/>
          </rPr>
          <t>65/[Cubic Meter per Carton]*[Case Pack]</t>
        </r>
      </text>
    </comment>
    <comment ref="AF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I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J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L1" authorId="0" shapeId="0">
      <text>
        <r>
          <rPr>
            <sz val="11"/>
            <rFont val="Calibri"/>
            <family val="2"/>
          </rPr>
          <t>[JLA FOB CA/GA Price Quote (Formula)]*[DA %]</t>
        </r>
      </text>
    </comment>
    <comment ref="AM1" authorId="0" shapeId="0">
      <text>
        <r>
          <rPr>
            <sz val="11"/>
            <rFont val="Calibri"/>
            <family val="2"/>
          </rPr>
          <t xml:space="preserve">
          </t>
        </r>
      </text>
    </comment>
    <comment ref="AN1" authorId="0" shapeId="0">
      <text>
        <r>
          <rPr>
            <sz val="11"/>
            <rFont val="Calibri"/>
            <family val="2"/>
          </rPr>
          <t>[JLA FOB CA/GA Price Quote (Formula)]*[General Load %]</t>
        </r>
      </text>
    </comment>
    <comment ref="AO1" authorId="0" shapeId="0">
      <text>
        <r>
          <rPr>
            <sz val="11"/>
            <rFont val="Calibri"/>
            <family val="2"/>
          </rPr>
          <t xml:space="preserve">
          </t>
        </r>
      </text>
    </comment>
    <comment ref="AP1" authorId="0" shapeId="0">
      <text>
        <r>
          <rPr>
            <sz val="11"/>
            <rFont val="Calibri"/>
            <family val="2"/>
          </rPr>
          <t>[JLA FOB CA/GA Price Quote (Formula)]*[Warehouse Charge %]</t>
        </r>
      </text>
    </comment>
    <comment ref="AQ1" authorId="0" shapeId="0">
      <text>
        <r>
          <rPr>
            <sz val="11"/>
            <rFont val="Calibri"/>
            <family val="2"/>
          </rPr>
          <t>IF(([DSV Cost]-[JLA FOB CA/GA Price Quote (Formula)])&lt;2.5,2.5-([DSV Cost]-[JLA FOB CA/GA Price Quote (Formula)]),0)</t>
        </r>
      </text>
    </comment>
    <comment ref="AT1" authorId="0" shapeId="0">
      <text>
        <r>
          <rPr>
            <sz val="11"/>
            <rFont val="Calibri"/>
            <family val="2"/>
          </rPr>
          <t>[JLA FOB CA/GA Price Quote (Formula)]*[Load 1 %]</t>
        </r>
      </text>
    </comment>
    <comment ref="AW1" authorId="0" shapeId="0">
      <text>
        <r>
          <rPr>
            <sz val="11"/>
            <rFont val="Calibri"/>
            <family val="2"/>
          </rPr>
          <t>[JLA FOB CA Price Quote]*[Load 2 %]</t>
        </r>
      </text>
    </comment>
    <comment ref="AX1" authorId="0" shapeId="0">
      <text>
        <r>
          <rPr>
            <sz val="11"/>
            <rFont val="Calibri"/>
            <family val="2"/>
          </rPr>
          <t>[DA $]+[General Load $]+[Warehouse Charge $]+[Dropship Charge]+[Load 1 $ (Fashion)]</t>
        </r>
      </text>
    </comment>
    <comment ref="AY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Z1" authorId="0" shapeId="0">
      <text>
        <r>
          <rPr>
            <sz val="11"/>
            <rFont val="Calibri"/>
            <family val="2"/>
          </rPr>
          <t>([JLA FOB CA/GA Price Quote (Formula)]-[LDP Cost with Load $])/[JLA FOB CA/GA Price Quote (Formula)]</t>
        </r>
      </text>
    </comment>
    <comment ref="BB1" authorId="0" shapeId="0">
      <text>
        <r>
          <rPr>
            <sz val="11"/>
            <rFont val="Calibri"/>
            <family val="2"/>
          </rPr>
          <t>[JLA FOB CA Price Quote (Value)]*1.05</t>
        </r>
      </text>
    </comment>
    <comment ref="BD1" authorId="0" shapeId="0">
      <text>
        <r>
          <rPr>
            <sz val="11"/>
            <rFont val="Calibri"/>
            <family val="2"/>
          </rPr>
          <t>([Suggested Retail Price]-[JLA price with drop ship charges])/[Suggested Retail Price]</t>
        </r>
      </text>
    </comment>
  </commentList>
</comments>
</file>

<file path=xl/sharedStrings.xml><?xml version="1.0" encoding="utf-8"?>
<sst xmlns="http://schemas.openxmlformats.org/spreadsheetml/2006/main" count="113" uniqueCount="74">
  <si>
    <t>Brand</t>
  </si>
  <si>
    <t>Package Type</t>
  </si>
  <si>
    <t>Royalty</t>
  </si>
  <si>
    <t>Licensor</t>
  </si>
  <si>
    <t>Normal</t>
  </si>
  <si>
    <t>ELECT BLANKET</t>
  </si>
  <si>
    <t>Beautyrest</t>
  </si>
  <si>
    <t>Line No.</t>
  </si>
  <si>
    <t>Photo</t>
  </si>
  <si>
    <t>VIN/Art No.</t>
  </si>
  <si>
    <t>Pattern</t>
  </si>
  <si>
    <t>Item Description</t>
  </si>
  <si>
    <t>Fabrication</t>
  </si>
  <si>
    <t>Size/Spec.</t>
  </si>
  <si>
    <t>Color</t>
  </si>
  <si>
    <t>Item No.</t>
  </si>
  <si>
    <t>UPC</t>
  </si>
  <si>
    <t>China RMB Cost</t>
  </si>
  <si>
    <t>Exchange Rate</t>
  </si>
  <si>
    <t>FOB Cost $ (Formula)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</si>
  <si>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</si>
  <si>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</si>
  <si>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</si>
  <si>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</si>
  <si>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</si>
  <si>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</si>
  <si>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</si>
  <si>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</si>
  <si>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</si>
  <si>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</si>
  <si>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</si>
  <si>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</si>
  <si>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</si>
  <si>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</si>
  <si>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</si>
  <si>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</si>
  <si>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</si>
  <si>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</si>
  <si>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</si>
  <si>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</si>
  <si>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</si>
  <si>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Dropship Charge</t>
  </si>
  <si>
    <t>Load 1</t>
  </si>
  <si>
    <t>Load 1 %</t>
  </si>
  <si>
    <t>Load 1 $</t>
  </si>
  <si>
    <t>Load 2</t>
  </si>
  <si>
    <t>Load 2 %</t>
  </si>
  <si>
    <t>Load 2 $</t>
  </si>
  <si>
    <t>Total Load $</t>
  </si>
  <si>
    <t>LDP Cost with Load $</t>
  </si>
  <si>
    <t>JLA LDP MU%</t>
  </si>
  <si>
    <t>JLA price with drop ship charges</t>
  </si>
  <si>
    <t>Suggested Retail Price</t>
  </si>
  <si>
    <t>Initial Markup</t>
  </si>
  <si>
    <t>Initial Rollout Forecast</t>
  </si>
  <si>
    <t>Product Category</t>
  </si>
  <si>
    <t>Piece</t>
  </si>
  <si>
    <t>Description-Short</t>
  </si>
  <si>
    <t>Unit of Measure</t>
  </si>
  <si>
    <t>JLA FOB CA/GA Price Quote (Value)</t>
  </si>
  <si>
    <t>Material-Short</t>
  </si>
  <si>
    <t>Customer Specific Attributes</t>
  </si>
  <si>
    <t>Beautyrest Heated 4%</t>
  </si>
  <si>
    <t>6301.10.0000</t>
  </si>
  <si>
    <t>Heated Blanket</t>
  </si>
  <si>
    <t>100% Polyester Electric Blanket</t>
  </si>
  <si>
    <t>Green</t>
  </si>
  <si>
    <t>Heated Plush</t>
  </si>
  <si>
    <t>100% Polyester Beautyrest Heated Plush Blanket</t>
  </si>
  <si>
    <t>200gsm solid plush to 200gsm solid plush; 100% Polyester; gift box package, 1pc per carton</t>
  </si>
  <si>
    <t>Twin 
1 Heated Blanket 62"W x 84"L</t>
    <phoneticPr fontId="10" type="noConversion"/>
  </si>
  <si>
    <t>Full 
1 Heated Blanket 80"W x 84"L</t>
    <phoneticPr fontId="10" type="noConversion"/>
  </si>
  <si>
    <t>Queen 
1 Heated Blanket 84"W x 90"L</t>
    <phoneticPr fontId="10" type="noConversion"/>
  </si>
  <si>
    <t>King
1 Heated Blanket 100"W x 90"L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</si>
</sst>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_(&quot;$&quot;* #,##0.00_);_(&quot;$&quot;* \(#,##0.00\);_(&quot;$&quot;* &quot;-&quot;??_);_(@_)"/>
    <numFmt numFmtId="177" formatCode="&quot;$&quot;#,##0.00"/>
    <numFmt numFmtId="178" formatCode="[$¥-478]#,##0.00"/>
    <numFmt numFmtId="179" formatCode="0.0"/>
    <numFmt numFmtId="180" formatCode="0.000"/>
    <numFmt numFmtId="181" formatCode="[$￥-804]#,##0.00;[Red][$￥-804]#,##0.00"/>
  </numFmts>
  <fonts count="11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i/>
      <sz val="11"/>
      <name val="Calibri"/>
      <family val="2"/>
    </font>
    <font>
      <sz val="11"/>
      <color rgb="FFFF0000"/>
      <name val="Calibri"/>
      <family val="2"/>
    </font>
    <font>
      <b/>
      <sz val="10"/>
      <color indexed="12"/>
      <name val="Arial"/>
      <family val="2"/>
    </font>
    <font>
      <b/>
      <sz val="11"/>
      <name val="Calibri"/>
      <family val="2"/>
    </font>
    <font>
      <sz val="11"/>
      <color theme="1"/>
      <name val="等线"/>
      <family val="2"/>
      <scheme val="minor"/>
    </font>
    <font>
      <sz val="11"/>
      <color theme="1"/>
      <name val="等线"/>
      <family val="3"/>
      <charset val="134"/>
      <scheme val="minor"/>
    </font>
    <font>
      <sz val="9"/>
      <name val="宋体"/>
      <family val="3"/>
      <charset val="134"/>
    </font>
  </fonts>
  <fills count="9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0" fontId="3" fillId="0" borderId="0"/>
    <xf numFmtId="0" fontId="3" fillId="0" borderId="0"/>
    <xf numFmtId="0" fontId="3" fillId="0" borderId="0"/>
    <xf numFmtId="0" fontId="2" fillId="0" borderId="0"/>
    <xf numFmtId="17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81" fontId="8" fillId="0" borderId="0"/>
    <xf numFmtId="181" fontId="9" fillId="0" borderId="0"/>
  </cellStyleXfs>
  <cellXfs count="52">
    <xf numFmtId="0" fontId="0" fillId="0" borderId="0" xfId="0"/>
    <xf numFmtId="0" fontId="0" fillId="0" borderId="1" xfId="0" applyBorder="1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178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77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0" fontId="1" fillId="0" borderId="1" xfId="0" applyFont="1" applyBorder="1" applyAlignment="1">
      <alignment horizontal="center" wrapText="1"/>
    </xf>
    <xf numFmtId="0" fontId="1" fillId="5" borderId="1" xfId="0" applyFont="1" applyFill="1" applyBorder="1" applyAlignment="1">
      <alignment horizontal="center" wrapText="1"/>
    </xf>
    <xf numFmtId="0" fontId="4" fillId="5" borderId="1" xfId="0" applyFont="1" applyFill="1" applyBorder="1" applyAlignment="1">
      <alignment horizontal="center" wrapText="1"/>
    </xf>
    <xf numFmtId="178" fontId="1" fillId="3" borderId="1" xfId="0" applyNumberFormat="1" applyFont="1" applyFill="1" applyBorder="1" applyAlignment="1">
      <alignment horizontal="center" wrapText="1"/>
    </xf>
    <xf numFmtId="2" fontId="1" fillId="3" borderId="1" xfId="0" applyNumberFormat="1" applyFont="1" applyFill="1" applyBorder="1" applyAlignment="1">
      <alignment horizontal="center" wrapText="1"/>
    </xf>
    <xf numFmtId="177" fontId="6" fillId="3" borderId="1" xfId="1" applyNumberFormat="1" applyFont="1" applyFill="1" applyBorder="1" applyAlignment="1">
      <alignment wrapText="1"/>
    </xf>
    <xf numFmtId="177" fontId="1" fillId="6" borderId="2" xfId="0" applyNumberFormat="1" applyFont="1" applyFill="1" applyBorder="1" applyAlignment="1">
      <alignment horizontal="center" wrapText="1"/>
    </xf>
    <xf numFmtId="177" fontId="1" fillId="3" borderId="1" xfId="0" applyNumberFormat="1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1" fontId="1" fillId="0" borderId="1" xfId="0" applyNumberFormat="1" applyFont="1" applyBorder="1" applyAlignment="1">
      <alignment horizontal="center" wrapText="1"/>
    </xf>
    <xf numFmtId="1" fontId="6" fillId="0" borderId="1" xfId="1" applyNumberFormat="1" applyFont="1" applyBorder="1" applyAlignment="1">
      <alignment wrapText="1"/>
    </xf>
    <xf numFmtId="177" fontId="6" fillId="0" borderId="1" xfId="1" applyNumberFormat="1" applyFont="1" applyBorder="1" applyAlignment="1">
      <alignment wrapText="1"/>
    </xf>
    <xf numFmtId="10" fontId="1" fillId="0" borderId="1" xfId="0" applyNumberFormat="1" applyFont="1" applyBorder="1" applyAlignment="1">
      <alignment horizontal="center" wrapText="1"/>
    </xf>
    <xf numFmtId="177" fontId="6" fillId="4" borderId="1" xfId="1" applyNumberFormat="1" applyFont="1" applyFill="1" applyBorder="1" applyAlignment="1">
      <alignment wrapText="1"/>
    </xf>
    <xf numFmtId="10" fontId="6" fillId="4" borderId="1" xfId="1" applyNumberFormat="1" applyFont="1" applyFill="1" applyBorder="1" applyAlignment="1">
      <alignment wrapText="1"/>
    </xf>
    <xf numFmtId="0" fontId="7" fillId="4" borderId="1" xfId="0" applyFont="1" applyFill="1" applyBorder="1" applyAlignment="1">
      <alignment horizontal="center" wrapText="1"/>
    </xf>
    <xf numFmtId="177" fontId="1" fillId="4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178" fontId="0" fillId="0" borderId="1" xfId="0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177" fontId="0" fillId="2" borderId="1" xfId="5" applyNumberFormat="1" applyFont="1" applyFill="1" applyBorder="1" applyAlignment="1">
      <alignment wrapText="1"/>
    </xf>
    <xf numFmtId="1" fontId="2" fillId="0" borderId="1" xfId="0" applyNumberFormat="1" applyFont="1" applyBorder="1" applyAlignment="1">
      <alignment wrapText="1"/>
    </xf>
    <xf numFmtId="1" fontId="0" fillId="2" borderId="1" xfId="0" applyNumberFormat="1" applyFill="1" applyBorder="1" applyAlignment="1">
      <alignment wrapText="1"/>
    </xf>
    <xf numFmtId="177" fontId="0" fillId="2" borderId="1" xfId="0" applyNumberFormat="1" applyFill="1" applyBorder="1" applyAlignment="1">
      <alignment wrapText="1"/>
    </xf>
    <xf numFmtId="10" fontId="0" fillId="0" borderId="1" xfId="0" applyNumberFormat="1" applyBorder="1" applyAlignment="1">
      <alignment wrapText="1"/>
    </xf>
    <xf numFmtId="10" fontId="0" fillId="2" borderId="1" xfId="6" applyNumberFormat="1" applyFont="1" applyFill="1" applyBorder="1" applyAlignment="1">
      <alignment wrapText="1"/>
    </xf>
    <xf numFmtId="1" fontId="0" fillId="0" borderId="1" xfId="0" applyNumberFormat="1" applyBorder="1" applyAlignment="1">
      <alignment wrapText="1"/>
    </xf>
    <xf numFmtId="0" fontId="1" fillId="5" borderId="1" xfId="4" applyFont="1" applyFill="1" applyBorder="1" applyAlignment="1">
      <alignment horizontal="center" wrapText="1"/>
    </xf>
    <xf numFmtId="0" fontId="1" fillId="7" borderId="1" xfId="0" applyFont="1" applyFill="1" applyBorder="1" applyAlignment="1">
      <alignment horizontal="center" wrapText="1"/>
    </xf>
    <xf numFmtId="0" fontId="4" fillId="7" borderId="1" xfId="0" applyFont="1" applyFill="1" applyBorder="1" applyAlignment="1">
      <alignment horizontal="center" wrapText="1"/>
    </xf>
    <xf numFmtId="179" fontId="0" fillId="0" borderId="0" xfId="0" applyNumberFormat="1" applyAlignment="1">
      <alignment wrapText="1"/>
    </xf>
    <xf numFmtId="179" fontId="1" fillId="0" borderId="1" xfId="0" applyNumberFormat="1" applyFont="1" applyBorder="1" applyAlignment="1">
      <alignment horizontal="center" wrapText="1"/>
    </xf>
    <xf numFmtId="179" fontId="0" fillId="0" borderId="1" xfId="0" applyNumberFormat="1" applyBorder="1" applyAlignment="1">
      <alignment wrapText="1"/>
    </xf>
    <xf numFmtId="180" fontId="0" fillId="0" borderId="0" xfId="0" applyNumberFormat="1" applyAlignment="1">
      <alignment wrapText="1"/>
    </xf>
    <xf numFmtId="180" fontId="6" fillId="0" borderId="1" xfId="1" applyNumberFormat="1" applyFont="1" applyBorder="1" applyAlignment="1">
      <alignment wrapText="1"/>
    </xf>
    <xf numFmtId="180" fontId="0" fillId="2" borderId="1" xfId="0" applyNumberFormat="1" applyFill="1" applyBorder="1" applyAlignment="1">
      <alignment wrapText="1"/>
    </xf>
    <xf numFmtId="0" fontId="2" fillId="0" borderId="0" xfId="4" applyAlignment="1">
      <alignment wrapText="1"/>
    </xf>
    <xf numFmtId="0" fontId="2" fillId="0" borderId="1" xfId="4" applyBorder="1" applyAlignment="1">
      <alignment wrapText="1"/>
    </xf>
    <xf numFmtId="0" fontId="0" fillId="5" borderId="1" xfId="0" applyFill="1" applyBorder="1" applyAlignment="1">
      <alignment wrapText="1"/>
    </xf>
    <xf numFmtId="0" fontId="0" fillId="0" borderId="1" xfId="0" applyBorder="1" applyAlignment="1">
      <alignment horizontal="right"/>
    </xf>
    <xf numFmtId="0" fontId="2" fillId="8" borderId="1" xfId="0" applyFont="1" applyFill="1" applyBorder="1" applyAlignment="1">
      <alignment wrapText="1"/>
    </xf>
    <xf numFmtId="0" fontId="5" fillId="0" borderId="1" xfId="0" applyFont="1" applyBorder="1" applyAlignment="1">
      <alignment wrapText="1"/>
    </xf>
  </cellXfs>
  <cellStyles count="9">
    <cellStyle name="Currency 2" xfId="5"/>
    <cellStyle name="Normal 2" xfId="4"/>
    <cellStyle name="Normal 2 18 2" xfId="1"/>
    <cellStyle name="Normal 3" xfId="7"/>
    <cellStyle name="Percent 2" xfId="6"/>
    <cellStyle name="Style 1" xfId="3"/>
    <cellStyle name="常规" xfId="0" builtinId="0"/>
    <cellStyle name="常规 18" xfId="8"/>
    <cellStyle name="样式 1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E5"/>
  <sheetViews>
    <sheetView tabSelected="1" topLeftCell="AJ1" workbookViewId="0">
      <selection activeCell="U2" sqref="U2:V5"/>
    </sheetView>
  </sheetViews>
  <sheetFormatPr defaultColWidth="9.140625" defaultRowHeight="15"/>
  <cols>
    <col min="1" max="1" width="10.140625" style="2" customWidth="1"/>
    <col min="2" max="2" width="7.140625" style="3" customWidth="1"/>
    <col min="3" max="3" width="8.42578125" style="3" customWidth="1"/>
    <col min="4" max="4" width="7.85546875" style="3" customWidth="1"/>
    <col min="5" max="5" width="12.140625" style="3" customWidth="1"/>
    <col min="6" max="6" width="11.28515625" style="3" customWidth="1"/>
    <col min="7" max="7" width="9.140625" style="3" customWidth="1"/>
    <col min="8" max="8" width="15.42578125" style="3" customWidth="1"/>
    <col min="9" max="9" width="11.140625" style="3" customWidth="1"/>
    <col min="10" max="10" width="18.5703125" style="3" customWidth="1"/>
    <col min="11" max="11" width="8.42578125" style="46" customWidth="1"/>
    <col min="12" max="12" width="18.140625" style="3" customWidth="1"/>
    <col min="13" max="13" width="8.42578125" style="3" customWidth="1"/>
    <col min="14" max="14" width="12.28515625" style="3" customWidth="1"/>
    <col min="15" max="15" width="12.5703125" style="3" customWidth="1"/>
    <col min="16" max="16" width="12.28515625" style="3" customWidth="1"/>
    <col min="17" max="17" width="8.85546875" style="3" customWidth="1"/>
    <col min="18" max="18" width="11.140625" style="4" customWidth="1"/>
    <col min="19" max="19" width="9.85546875" style="5" customWidth="1"/>
    <col min="20" max="20" width="12" style="6" customWidth="1"/>
    <col min="21" max="21" width="11.140625" style="6" customWidth="1"/>
    <col min="22" max="22" width="8.140625" style="6" customWidth="1"/>
    <col min="23" max="23" width="9.42578125" style="3" customWidth="1"/>
    <col min="24" max="24" width="11" style="40" customWidth="1"/>
    <col min="25" max="25" width="13.140625" style="40" customWidth="1"/>
    <col min="26" max="26" width="11.140625" style="40" customWidth="1"/>
    <col min="27" max="27" width="12.85546875" style="5" customWidth="1"/>
    <col min="28" max="28" width="9.42578125" style="7" customWidth="1"/>
    <col min="29" max="29" width="13" style="43" customWidth="1"/>
    <col min="30" max="30" width="14.140625" style="7" customWidth="1"/>
    <col min="31" max="31" width="13.85546875" style="3" customWidth="1"/>
    <col min="32" max="32" width="13.85546875" style="6" customWidth="1"/>
    <col min="33" max="33" width="7.85546875" style="3" customWidth="1"/>
    <col min="34" max="34" width="8.42578125" style="8" customWidth="1"/>
    <col min="35" max="35" width="12.42578125" style="6" customWidth="1"/>
    <col min="36" max="36" width="8.85546875" style="6" customWidth="1"/>
    <col min="37" max="37" width="7.85546875" style="8" customWidth="1"/>
    <col min="38" max="38" width="5.85546875" style="6" customWidth="1"/>
    <col min="39" max="39" width="12.5703125" style="8" customWidth="1"/>
    <col min="40" max="40" width="8.5703125" style="6" customWidth="1"/>
    <col min="41" max="41" width="11.5703125" style="8" customWidth="1"/>
    <col min="42" max="43" width="10.85546875" style="6" customWidth="1"/>
    <col min="44" max="44" width="8.42578125" style="3" customWidth="1"/>
    <col min="45" max="45" width="9.5703125" style="8" customWidth="1"/>
    <col min="46" max="46" width="10" style="6" customWidth="1"/>
    <col min="47" max="47" width="9.5703125" style="6" customWidth="1"/>
    <col min="48" max="48" width="11.85546875" style="8" customWidth="1"/>
    <col min="49" max="49" width="11.140625" style="8" customWidth="1"/>
    <col min="50" max="50" width="11.42578125" style="6" customWidth="1"/>
    <col min="51" max="51" width="11.5703125" style="6" customWidth="1"/>
    <col min="52" max="52" width="8.7109375" style="6" customWidth="1"/>
    <col min="53" max="53" width="12.140625" style="8" customWidth="1"/>
    <col min="54" max="54" width="12.140625" style="7" customWidth="1"/>
    <col min="55" max="55" width="9.5703125" style="3" customWidth="1"/>
    <col min="56" max="56" width="9.140625" style="3" customWidth="1"/>
    <col min="57" max="16384" width="9.140625" style="3"/>
  </cols>
  <sheetData>
    <row r="1" spans="1:57" ht="63.6" customHeight="1">
      <c r="A1" s="9" t="s">
        <v>7</v>
      </c>
      <c r="B1" s="9" t="s">
        <v>8</v>
      </c>
      <c r="C1" s="38" t="s">
        <v>9</v>
      </c>
      <c r="D1" s="39" t="s">
        <v>0</v>
      </c>
      <c r="E1" s="39" t="s">
        <v>3</v>
      </c>
      <c r="F1" s="11" t="s">
        <v>55</v>
      </c>
      <c r="G1" s="38" t="s">
        <v>10</v>
      </c>
      <c r="H1" s="10" t="s">
        <v>11</v>
      </c>
      <c r="I1" s="37" t="s">
        <v>57</v>
      </c>
      <c r="J1" s="10" t="s">
        <v>12</v>
      </c>
      <c r="K1" s="37" t="s">
        <v>60</v>
      </c>
      <c r="L1" s="10" t="s">
        <v>13</v>
      </c>
      <c r="M1" s="10" t="s">
        <v>14</v>
      </c>
      <c r="N1" s="38" t="s">
        <v>15</v>
      </c>
      <c r="O1" s="38" t="s">
        <v>16</v>
      </c>
      <c r="P1" s="38" t="s">
        <v>61</v>
      </c>
      <c r="Q1" s="37" t="s">
        <v>58</v>
      </c>
      <c r="R1" s="12" t="s">
        <v>17</v>
      </c>
      <c r="S1" s="13" t="s">
        <v>18</v>
      </c>
      <c r="T1" s="14" t="s">
        <v>19</v>
      </c>
      <c r="U1" s="15" t="s">
        <v>20</v>
      </c>
      <c r="V1" s="16" t="s">
        <v>21</v>
      </c>
      <c r="W1" s="17" t="s">
        <v>1</v>
      </c>
      <c r="X1" s="41" t="s">
        <v>22</v>
      </c>
      <c r="Y1" s="41" t="s">
        <v>23</v>
      </c>
      <c r="Z1" s="41" t="s">
        <v>24</v>
      </c>
      <c r="AA1" s="18" t="s">
        <v>25</v>
      </c>
      <c r="AB1" s="19" t="s">
        <v>26</v>
      </c>
      <c r="AC1" s="44" t="s">
        <v>27</v>
      </c>
      <c r="AD1" s="20" t="s">
        <v>28</v>
      </c>
      <c r="AE1" s="9" t="s">
        <v>29</v>
      </c>
      <c r="AF1" s="21" t="s">
        <v>30</v>
      </c>
      <c r="AG1" s="9" t="s">
        <v>31</v>
      </c>
      <c r="AH1" s="22" t="s">
        <v>32</v>
      </c>
      <c r="AI1" s="21" t="s">
        <v>33</v>
      </c>
      <c r="AJ1" s="21" t="s">
        <v>34</v>
      </c>
      <c r="AK1" s="22" t="s">
        <v>35</v>
      </c>
      <c r="AL1" s="21" t="s">
        <v>36</v>
      </c>
      <c r="AM1" s="22" t="s">
        <v>37</v>
      </c>
      <c r="AN1" s="21" t="s">
        <v>38</v>
      </c>
      <c r="AO1" s="22" t="s">
        <v>39</v>
      </c>
      <c r="AP1" s="21" t="s">
        <v>40</v>
      </c>
      <c r="AQ1" s="21" t="s">
        <v>41</v>
      </c>
      <c r="AR1" s="17" t="s">
        <v>42</v>
      </c>
      <c r="AS1" s="22" t="s">
        <v>43</v>
      </c>
      <c r="AT1" s="21" t="s">
        <v>44</v>
      </c>
      <c r="AU1" s="17" t="s">
        <v>45</v>
      </c>
      <c r="AV1" s="22" t="s">
        <v>46</v>
      </c>
      <c r="AW1" s="21" t="s">
        <v>47</v>
      </c>
      <c r="AX1" s="21" t="s">
        <v>48</v>
      </c>
      <c r="AY1" s="23" t="s">
        <v>49</v>
      </c>
      <c r="AZ1" s="24" t="s">
        <v>50</v>
      </c>
      <c r="BA1" s="25" t="s">
        <v>59</v>
      </c>
      <c r="BB1" s="24" t="s">
        <v>51</v>
      </c>
      <c r="BC1" s="26" t="s">
        <v>52</v>
      </c>
      <c r="BD1" s="24" t="s">
        <v>53</v>
      </c>
      <c r="BE1" s="19" t="s">
        <v>54</v>
      </c>
    </row>
    <row r="2" spans="1:57" ht="90">
      <c r="A2" s="27">
        <v>1</v>
      </c>
      <c r="B2" s="1"/>
      <c r="C2" s="1"/>
      <c r="D2" s="1" t="s">
        <v>6</v>
      </c>
      <c r="E2" s="1" t="s">
        <v>62</v>
      </c>
      <c r="F2" s="1" t="s">
        <v>5</v>
      </c>
      <c r="G2" s="1" t="s">
        <v>67</v>
      </c>
      <c r="H2" s="50" t="s">
        <v>68</v>
      </c>
      <c r="I2" s="1" t="s">
        <v>64</v>
      </c>
      <c r="J2" s="1" t="s">
        <v>69</v>
      </c>
      <c r="K2" s="47" t="s">
        <v>65</v>
      </c>
      <c r="L2" s="51" t="s">
        <v>70</v>
      </c>
      <c r="M2" s="1" t="s">
        <v>66</v>
      </c>
      <c r="N2" s="48"/>
      <c r="O2" s="48"/>
      <c r="P2" s="1"/>
      <c r="Q2" s="1" t="s">
        <v>56</v>
      </c>
      <c r="R2" s="28"/>
      <c r="S2" s="29">
        <v>7.7</v>
      </c>
      <c r="T2" s="30">
        <f>IF(ISERROR(R2/S2),"",R2/S2)</f>
        <v>0</v>
      </c>
      <c r="U2" s="6">
        <v>19.260000000000002</v>
      </c>
      <c r="V2" s="6">
        <v>19.260000000000002</v>
      </c>
      <c r="W2" s="1" t="s">
        <v>4</v>
      </c>
      <c r="X2" s="42">
        <v>42</v>
      </c>
      <c r="Y2" s="42">
        <v>33</v>
      </c>
      <c r="Z2" s="42">
        <v>15</v>
      </c>
      <c r="AA2" s="29"/>
      <c r="AB2" s="31">
        <v>1</v>
      </c>
      <c r="AC2" s="45">
        <f>IF(X2="","",X2*Y2*Z2/1000000)</f>
        <v>2.1000000000000001E-2</v>
      </c>
      <c r="AD2" s="32">
        <f>IF(AB2="","",65/AC2*AB2)</f>
        <v>3095</v>
      </c>
      <c r="AE2" s="1">
        <v>3800</v>
      </c>
      <c r="AF2" s="33">
        <f>IF(ISERROR(AE2/AD2),"",AE2/AD2)</f>
        <v>1.23</v>
      </c>
      <c r="AG2" s="1" t="s">
        <v>63</v>
      </c>
      <c r="AH2" s="34">
        <v>0.214</v>
      </c>
      <c r="AI2" s="33" t="str">
        <f>IF(ISERROR(#REF!*AH2),"",#REF!*AH2)</f>
        <v/>
      </c>
      <c r="AJ2" s="33" t="str">
        <f>IF(ISERROR(#REF!+AF2+AI2),"",#REF!+AF2+AI2)</f>
        <v/>
      </c>
      <c r="AK2" s="34">
        <v>0.05</v>
      </c>
      <c r="AL2" s="33">
        <f t="shared" ref="AL2:AL5" si="0">IF(ISERROR(BA2*AK2),"",BA2*AK2)</f>
        <v>2.65</v>
      </c>
      <c r="AM2" s="34">
        <v>0.08</v>
      </c>
      <c r="AN2" s="33">
        <f t="shared" ref="AN2:AN5" si="1">IF(ISERROR(BA2*AM2),"",BA2*AM2)</f>
        <v>4.24</v>
      </c>
      <c r="AO2" s="34">
        <v>0.1</v>
      </c>
      <c r="AP2" s="33">
        <f t="shared" ref="AP2:AP5" si="2">IF(ISERROR(BA2*AO2),"",BA2*AO2)</f>
        <v>5.3</v>
      </c>
      <c r="AQ2" s="33">
        <f>IF((BB2-BA2)&lt;2.5,2.5-(BB2-BA2),0)</f>
        <v>0</v>
      </c>
      <c r="AR2" s="1" t="s">
        <v>2</v>
      </c>
      <c r="AS2" s="34">
        <v>0.04</v>
      </c>
      <c r="AT2" s="33">
        <f t="shared" ref="AT2:AT5" si="3">IF(ISERROR(BA2*AS2),"",BA2*AS2)</f>
        <v>2.12</v>
      </c>
      <c r="AU2" s="1"/>
      <c r="AV2" s="34"/>
      <c r="AW2" s="33">
        <f>IF(ISERROR(BA2*AV2),"",BA2*AV2)</f>
        <v>0</v>
      </c>
      <c r="AX2" s="33">
        <f>IF(ISERROR(AL2+AN2+AP2+AQ2+AT2+AW2),"",AL2+AN2+AP2+AQ2+AT2+AW2)</f>
        <v>14.31</v>
      </c>
      <c r="AY2" s="33" t="str">
        <f t="shared" ref="AY2:AY5" si="4">IF(ISERROR(AJ2+AX2),"",AJ2+AX2)</f>
        <v/>
      </c>
      <c r="AZ2" s="35" t="str">
        <f>IF(ISERROR((BA2-AY2)/BA2),"",(BA2-AY2)/BA2)</f>
        <v/>
      </c>
      <c r="BA2" s="49">
        <v>53.04</v>
      </c>
      <c r="BB2" s="33">
        <f>IF(ISERROR(BA2*1.05),"",BA2*1.05)</f>
        <v>55.69</v>
      </c>
      <c r="BC2" s="49">
        <v>109.99</v>
      </c>
      <c r="BD2" s="35">
        <f>IF(ISERROR((BC2-BB2)/BC2),"",(BC2-BB2)/BC2)</f>
        <v>0.49370000000000003</v>
      </c>
      <c r="BE2" s="36"/>
    </row>
    <row r="3" spans="1:57" ht="90">
      <c r="A3" s="27">
        <v>2</v>
      </c>
      <c r="B3" s="1"/>
      <c r="C3" s="1"/>
      <c r="D3" s="1" t="s">
        <v>6</v>
      </c>
      <c r="E3" s="1" t="s">
        <v>62</v>
      </c>
      <c r="F3" s="1" t="s">
        <v>5</v>
      </c>
      <c r="G3" s="1" t="s">
        <v>67</v>
      </c>
      <c r="H3" s="50" t="s">
        <v>68</v>
      </c>
      <c r="I3" s="1" t="s">
        <v>64</v>
      </c>
      <c r="J3" s="1" t="s">
        <v>69</v>
      </c>
      <c r="K3" s="47" t="s">
        <v>65</v>
      </c>
      <c r="L3" s="51" t="s">
        <v>71</v>
      </c>
      <c r="M3" s="1" t="s">
        <v>66</v>
      </c>
      <c r="N3" s="48"/>
      <c r="O3" s="48"/>
      <c r="P3" s="1"/>
      <c r="Q3" s="1" t="s">
        <v>56</v>
      </c>
      <c r="R3" s="28"/>
      <c r="S3" s="29">
        <v>7.7</v>
      </c>
      <c r="T3" s="30">
        <f t="shared" ref="T3:T5" si="5">IF(ISERROR(R3/S3),"",R3/S3)</f>
        <v>0</v>
      </c>
      <c r="U3" s="6">
        <v>21.32</v>
      </c>
      <c r="V3" s="6">
        <v>21.32</v>
      </c>
      <c r="W3" s="1" t="s">
        <v>4</v>
      </c>
      <c r="X3" s="42">
        <v>42</v>
      </c>
      <c r="Y3" s="42">
        <v>33</v>
      </c>
      <c r="Z3" s="42">
        <v>15</v>
      </c>
      <c r="AA3" s="29"/>
      <c r="AB3" s="31">
        <v>1</v>
      </c>
      <c r="AC3" s="45">
        <f t="shared" ref="AC3:AC5" si="6">IF(X3="","",X3*Y3*Z3/1000000)</f>
        <v>2.1000000000000001E-2</v>
      </c>
      <c r="AD3" s="32">
        <f t="shared" ref="AD3:AD5" si="7">IF(AB3="","",65/AC3*AB3)</f>
        <v>3095</v>
      </c>
      <c r="AE3" s="1">
        <v>3800</v>
      </c>
      <c r="AF3" s="33">
        <f t="shared" ref="AF3:AF5" si="8">IF(ISERROR(AE3/AD3),"",AE3/AD3)</f>
        <v>1.23</v>
      </c>
      <c r="AG3" s="1" t="s">
        <v>63</v>
      </c>
      <c r="AH3" s="34">
        <v>0.214</v>
      </c>
      <c r="AI3" s="33" t="str">
        <f>IF(ISERROR(#REF!*AH3),"",#REF!*AH3)</f>
        <v/>
      </c>
      <c r="AJ3" s="33" t="str">
        <f>IF(ISERROR(#REF!+AF3+AI3),"",#REF!+AF3+AI3)</f>
        <v/>
      </c>
      <c r="AK3" s="34">
        <v>0.05</v>
      </c>
      <c r="AL3" s="33">
        <f t="shared" si="0"/>
        <v>2.97</v>
      </c>
      <c r="AM3" s="34">
        <v>0.08</v>
      </c>
      <c r="AN3" s="33">
        <f t="shared" si="1"/>
        <v>4.76</v>
      </c>
      <c r="AO3" s="34">
        <v>0.1</v>
      </c>
      <c r="AP3" s="33">
        <f t="shared" si="2"/>
        <v>5.95</v>
      </c>
      <c r="AQ3" s="33">
        <f t="shared" ref="AQ3:AQ5" si="9">IF((BB3-BA3)&lt;2.5,2.5-(BB3-BA3),0)</f>
        <v>0</v>
      </c>
      <c r="AR3" s="1" t="s">
        <v>2</v>
      </c>
      <c r="AS3" s="34">
        <v>0.04</v>
      </c>
      <c r="AT3" s="33">
        <f t="shared" si="3"/>
        <v>2.38</v>
      </c>
      <c r="AU3" s="1"/>
      <c r="AV3" s="34"/>
      <c r="AW3" s="33">
        <f t="shared" ref="AW3:AW5" si="10">IF(ISERROR(BA3*AV3),"",BA3*AV3)</f>
        <v>0</v>
      </c>
      <c r="AX3" s="33">
        <f t="shared" ref="AX3:AX5" si="11">IF(ISERROR(AL3+AN3+AP3+AQ3+AT3+AW3),"",AL3+AN3+AP3+AQ3+AT3+AW3)</f>
        <v>16.059999999999999</v>
      </c>
      <c r="AY3" s="33" t="str">
        <f t="shared" si="4"/>
        <v/>
      </c>
      <c r="AZ3" s="35" t="str">
        <f t="shared" ref="AZ3:AZ5" si="12">IF(ISERROR((BA3-AY3)/BA3),"",(BA3-AY3)/BA3)</f>
        <v/>
      </c>
      <c r="BA3" s="49">
        <v>59.48</v>
      </c>
      <c r="BB3" s="33">
        <f t="shared" ref="BB3:BB5" si="13">IF(ISERROR(BA3*1.05),"",BA3*1.05)</f>
        <v>62.45</v>
      </c>
      <c r="BC3" s="49">
        <v>129.99</v>
      </c>
      <c r="BD3" s="35">
        <f t="shared" ref="BD3:BD5" si="14">IF(ISERROR((BC3-BB3)/BC3),"",(BC3-BB3)/BC3)</f>
        <v>0.51959999999999995</v>
      </c>
      <c r="BE3" s="36"/>
    </row>
    <row r="4" spans="1:57" ht="90">
      <c r="A4" s="27">
        <v>3</v>
      </c>
      <c r="B4" s="1"/>
      <c r="C4" s="1"/>
      <c r="D4" s="1" t="s">
        <v>6</v>
      </c>
      <c r="E4" s="1" t="s">
        <v>62</v>
      </c>
      <c r="F4" s="1" t="s">
        <v>5</v>
      </c>
      <c r="G4" s="1" t="s">
        <v>67</v>
      </c>
      <c r="H4" s="50" t="s">
        <v>68</v>
      </c>
      <c r="I4" s="1" t="s">
        <v>64</v>
      </c>
      <c r="J4" s="1" t="s">
        <v>69</v>
      </c>
      <c r="K4" s="47" t="s">
        <v>65</v>
      </c>
      <c r="L4" s="51" t="s">
        <v>72</v>
      </c>
      <c r="M4" s="1" t="s">
        <v>66</v>
      </c>
      <c r="N4" s="48"/>
      <c r="O4" s="48"/>
      <c r="P4" s="1"/>
      <c r="Q4" s="1" t="s">
        <v>56</v>
      </c>
      <c r="R4" s="28"/>
      <c r="S4" s="29">
        <v>7.7</v>
      </c>
      <c r="T4" s="30">
        <f t="shared" si="5"/>
        <v>0</v>
      </c>
      <c r="U4" s="6">
        <v>30.65</v>
      </c>
      <c r="V4" s="6">
        <v>30.65</v>
      </c>
      <c r="W4" s="1" t="s">
        <v>4</v>
      </c>
      <c r="X4" s="42">
        <v>43.5</v>
      </c>
      <c r="Y4" s="42">
        <v>34.5</v>
      </c>
      <c r="Z4" s="42">
        <v>19.5</v>
      </c>
      <c r="AA4" s="29"/>
      <c r="AB4" s="31">
        <v>1</v>
      </c>
      <c r="AC4" s="45">
        <f t="shared" si="6"/>
        <v>2.9000000000000001E-2</v>
      </c>
      <c r="AD4" s="32">
        <f t="shared" si="7"/>
        <v>2241</v>
      </c>
      <c r="AE4" s="1">
        <v>3800</v>
      </c>
      <c r="AF4" s="33">
        <f t="shared" si="8"/>
        <v>1.7</v>
      </c>
      <c r="AG4" s="1" t="s">
        <v>63</v>
      </c>
      <c r="AH4" s="34">
        <v>0.214</v>
      </c>
      <c r="AI4" s="33" t="str">
        <f>IF(ISERROR(#REF!*AH4),"",#REF!*AH4)</f>
        <v/>
      </c>
      <c r="AJ4" s="33" t="str">
        <f>IF(ISERROR(#REF!+AF4+AI4),"",#REF!+AF4+AI4)</f>
        <v/>
      </c>
      <c r="AK4" s="34">
        <v>0.05</v>
      </c>
      <c r="AL4" s="33">
        <f t="shared" si="0"/>
        <v>4.16</v>
      </c>
      <c r="AM4" s="34">
        <v>0.08</v>
      </c>
      <c r="AN4" s="33">
        <f t="shared" si="1"/>
        <v>6.65</v>
      </c>
      <c r="AO4" s="34">
        <v>0.1</v>
      </c>
      <c r="AP4" s="33">
        <f t="shared" si="2"/>
        <v>8.31</v>
      </c>
      <c r="AQ4" s="33">
        <f t="shared" si="9"/>
        <v>0</v>
      </c>
      <c r="AR4" s="1" t="s">
        <v>2</v>
      </c>
      <c r="AS4" s="34">
        <v>0.04</v>
      </c>
      <c r="AT4" s="33">
        <f t="shared" si="3"/>
        <v>3.32</v>
      </c>
      <c r="AU4" s="1"/>
      <c r="AV4" s="34"/>
      <c r="AW4" s="33">
        <f t="shared" si="10"/>
        <v>0</v>
      </c>
      <c r="AX4" s="33">
        <f t="shared" si="11"/>
        <v>22.44</v>
      </c>
      <c r="AY4" s="33" t="str">
        <f t="shared" si="4"/>
        <v/>
      </c>
      <c r="AZ4" s="35" t="str">
        <f t="shared" si="12"/>
        <v/>
      </c>
      <c r="BA4" s="49">
        <v>83.1</v>
      </c>
      <c r="BB4" s="33">
        <f t="shared" si="13"/>
        <v>87.26</v>
      </c>
      <c r="BC4" s="49">
        <v>164.99</v>
      </c>
      <c r="BD4" s="35">
        <f t="shared" si="14"/>
        <v>0.47110000000000002</v>
      </c>
      <c r="BE4" s="36"/>
    </row>
    <row r="5" spans="1:57" ht="90">
      <c r="A5" s="27">
        <v>4</v>
      </c>
      <c r="B5" s="1"/>
      <c r="C5" s="1"/>
      <c r="D5" s="1" t="s">
        <v>6</v>
      </c>
      <c r="E5" s="1" t="s">
        <v>62</v>
      </c>
      <c r="F5" s="1" t="s">
        <v>5</v>
      </c>
      <c r="G5" s="1" t="s">
        <v>67</v>
      </c>
      <c r="H5" s="50" t="s">
        <v>68</v>
      </c>
      <c r="I5" s="1" t="s">
        <v>64</v>
      </c>
      <c r="J5" s="1" t="s">
        <v>69</v>
      </c>
      <c r="K5" s="47" t="s">
        <v>65</v>
      </c>
      <c r="L5" s="51" t="s">
        <v>73</v>
      </c>
      <c r="M5" s="1" t="s">
        <v>66</v>
      </c>
      <c r="N5" s="48"/>
      <c r="O5" s="48"/>
      <c r="P5" s="1"/>
      <c r="Q5" s="1" t="s">
        <v>56</v>
      </c>
      <c r="R5" s="28"/>
      <c r="S5" s="29">
        <v>7.7</v>
      </c>
      <c r="T5" s="30">
        <f t="shared" si="5"/>
        <v>0</v>
      </c>
      <c r="U5" s="6">
        <v>34.1</v>
      </c>
      <c r="V5" s="6">
        <v>34.1</v>
      </c>
      <c r="W5" s="1" t="s">
        <v>4</v>
      </c>
      <c r="X5" s="42">
        <v>43.5</v>
      </c>
      <c r="Y5" s="42">
        <v>34.5</v>
      </c>
      <c r="Z5" s="42">
        <v>19.5</v>
      </c>
      <c r="AA5" s="29"/>
      <c r="AB5" s="31">
        <v>1</v>
      </c>
      <c r="AC5" s="45">
        <f t="shared" si="6"/>
        <v>2.9000000000000001E-2</v>
      </c>
      <c r="AD5" s="32">
        <f t="shared" si="7"/>
        <v>2241</v>
      </c>
      <c r="AE5" s="1">
        <v>3800</v>
      </c>
      <c r="AF5" s="33">
        <f t="shared" si="8"/>
        <v>1.7</v>
      </c>
      <c r="AG5" s="1" t="s">
        <v>63</v>
      </c>
      <c r="AH5" s="34">
        <v>0.214</v>
      </c>
      <c r="AI5" s="33" t="str">
        <f>IF(ISERROR(#REF!*AH5),"",#REF!*AH5)</f>
        <v/>
      </c>
      <c r="AJ5" s="33" t="str">
        <f>IF(ISERROR(#REF!+AF5+AI5),"",#REF!+AF5+AI5)</f>
        <v/>
      </c>
      <c r="AK5" s="34">
        <v>0.05</v>
      </c>
      <c r="AL5" s="33">
        <f t="shared" si="0"/>
        <v>4.78</v>
      </c>
      <c r="AM5" s="34">
        <v>0.08</v>
      </c>
      <c r="AN5" s="33">
        <f t="shared" si="1"/>
        <v>7.65</v>
      </c>
      <c r="AO5" s="34">
        <v>0.1</v>
      </c>
      <c r="AP5" s="33">
        <f t="shared" si="2"/>
        <v>9.57</v>
      </c>
      <c r="AQ5" s="33">
        <f t="shared" si="9"/>
        <v>0</v>
      </c>
      <c r="AR5" s="1" t="s">
        <v>2</v>
      </c>
      <c r="AS5" s="34">
        <v>0.04</v>
      </c>
      <c r="AT5" s="33">
        <f t="shared" si="3"/>
        <v>3.83</v>
      </c>
      <c r="AU5" s="1"/>
      <c r="AV5" s="34"/>
      <c r="AW5" s="33">
        <f t="shared" si="10"/>
        <v>0</v>
      </c>
      <c r="AX5" s="33">
        <f t="shared" si="11"/>
        <v>25.83</v>
      </c>
      <c r="AY5" s="33" t="str">
        <f t="shared" si="4"/>
        <v/>
      </c>
      <c r="AZ5" s="35" t="str">
        <f t="shared" si="12"/>
        <v/>
      </c>
      <c r="BA5" s="49">
        <v>95.68</v>
      </c>
      <c r="BB5" s="33">
        <f t="shared" si="13"/>
        <v>100.46</v>
      </c>
      <c r="BC5" s="49">
        <v>189.99</v>
      </c>
      <c r="BD5" s="35">
        <f t="shared" si="14"/>
        <v>0.47120000000000001</v>
      </c>
      <c r="BE5" s="36"/>
    </row>
  </sheetData>
  <sheetProtection insertRows="0" deleteRows="0" sort="0"/>
  <protectedRanges>
    <protectedRange sqref="BA1 U2:V5 A2:J223 L2:T5 W2:BE5 L6:T223 W6:BB223 U6:V6 U11:V223" name="Range1"/>
    <protectedRange sqref="K2:K228" name="Range1_1"/>
  </protectedRanges>
  <phoneticPr fontId="10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#REF!</xm:f>
          </x14:formula1>
          <xm:sqref>E2:E5</xm:sqref>
        </x14:dataValidation>
        <x14:dataValidation type="list" allowBlank="1" showInputMessage="1" showErrorMessage="1">
          <x14:formula1>
            <xm:f>#REF!</xm:f>
          </x14:formula1>
          <xm:sqref>D2:D5</xm:sqref>
        </x14:dataValidation>
        <x14:dataValidation type="list" allowBlank="1" showInputMessage="1" showErrorMessage="1">
          <x14:formula1>
            <xm:f>#REF!</xm:f>
          </x14:formula1>
          <xm:sqref>W2:W5</xm:sqref>
        </x14:dataValidation>
        <x14:dataValidation type="list" allowBlank="1" showInputMessage="1" showErrorMessage="1">
          <x14:formula1>
            <xm:f>#REF!</xm:f>
          </x14:formula1>
          <xm:sqref>Q2:Q5</xm:sqref>
        </x14:dataValidation>
        <x14:dataValidation type="list" allowBlank="1" showInputMessage="1" showErrorMessage="1">
          <x14:formula1>
            <xm:f>#REF!</xm:f>
          </x14:formula1>
          <xm:sqref>F2:F5</xm:sqref>
        </x14:dataValidation>
        <x14:dataValidation type="list" allowBlank="1" showInputMessage="1" showErrorMessage="1">
          <x14:formula1>
            <xm:f>#REF!</xm:f>
          </x14:formula1>
          <xm:sqref>P2:P5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高丽</cp:lastModifiedBy>
  <dcterms:created xsi:type="dcterms:W3CDTF">2025-03-10T18:28:45Z</dcterms:created>
  <dcterms:modified xsi:type="dcterms:W3CDTF">2026-05-09T07:40:10Z</dcterms:modified>
</cp:coreProperties>
</file>