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5308D8BD-7401-4675-8B21-58797EDFBF13}" xr6:coauthVersionLast="47" xr6:coauthVersionMax="47" xr10:uidLastSave="{00000000-0000-0000-0000-000000000000}"/>
  <bookViews>
    <workbookView xWindow="-110" yWindow="-110" windowWidth="19420" windowHeight="11500" xr2:uid="{BAA88962-C147-4893-9732-57F2A9456F6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J9" i="1" l="1"/>
  <c r="BG9" i="1"/>
  <c r="BA9" i="1"/>
  <c r="AX9" i="1"/>
  <c r="AU9" i="1"/>
  <c r="AR9" i="1"/>
  <c r="AP9" i="1"/>
  <c r="AN9" i="1"/>
  <c r="AL9" i="1"/>
  <c r="BB9" i="1" s="1"/>
  <c r="AH9" i="1"/>
  <c r="AI9" i="1" s="1"/>
  <c r="AC9" i="1"/>
  <c r="AD9" i="1" s="1"/>
  <c r="AF9" i="1" s="1"/>
  <c r="U9" i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8" i="1" l="1"/>
  <c r="BB7" i="1"/>
  <c r="AI3" i="1"/>
  <c r="BB5" i="1"/>
  <c r="BB4" i="1"/>
  <c r="BB3" i="1"/>
  <c r="AI8" i="1"/>
  <c r="AJ8" i="1" s="1"/>
  <c r="BC8" i="1" s="1"/>
  <c r="AJ5" i="1"/>
  <c r="BC5" i="1" s="1"/>
  <c r="BD5" i="1" s="1"/>
  <c r="AI7" i="1"/>
  <c r="AJ7" i="1" s="1"/>
  <c r="BC7" i="1" s="1"/>
  <c r="AJ9" i="1"/>
  <c r="BC9" i="1" s="1"/>
  <c r="BD9" i="1" s="1"/>
  <c r="BB2" i="1"/>
  <c r="AI4" i="1"/>
  <c r="AJ4" i="1" s="1"/>
  <c r="BC4" i="1" s="1"/>
  <c r="BB6" i="1"/>
  <c r="AI6" i="1"/>
  <c r="AJ6" i="1"/>
  <c r="BC6" i="1" s="1"/>
  <c r="AI2" i="1"/>
  <c r="AJ2" i="1"/>
  <c r="AJ3" i="1"/>
  <c r="BC2" i="1" l="1"/>
  <c r="BI5" i="1"/>
  <c r="BI8" i="1"/>
  <c r="BD8" i="1"/>
  <c r="BI4" i="1"/>
  <c r="BD4" i="1"/>
  <c r="BI9" i="1"/>
  <c r="BC3" i="1"/>
  <c r="BI3" i="1" s="1"/>
  <c r="BD2" i="1"/>
  <c r="BI2" i="1"/>
  <c r="BI7" i="1"/>
  <c r="BD7" i="1"/>
  <c r="BD6" i="1"/>
  <c r="BI6" i="1"/>
  <c r="BD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9D77BF3-1CE9-4E62-BE3F-9F61A9AB3D6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DE13425F-5210-431D-B62C-EF761FEDD24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90DC86B-E63E-463E-909D-88385471561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924F81AD-3B30-4BD1-98B0-9E68960FB84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ED37040-D5F6-42B1-8C91-56A92C32E1FC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481DE3E0-4A37-4406-97AC-52D62E58BE7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90B0EF4-9A46-451E-8D0F-FBD0982D68B9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C772BA7B-1682-4572-9A53-41C677EDB2BC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F86891CA-E553-49C2-B4EA-69A48AF31F2B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155DC239-0EFC-4CA3-AC4B-8C0B6F86182D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F0025A18-1948-46F8-811D-6429F5976CCD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59675A3-6594-462A-B9F9-C7D9A6418D60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44654A8E-5637-4F70-80B5-C2DAA1086E8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4E392EFF-39DF-4482-893B-D4F96AFD2C5F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9ACF918B-5555-4D35-B785-F2A5F3B86EFA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F5E5B3C8-9B23-436B-88B7-4279374CDAAC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293DBE45-251F-4B1E-83C1-1ECEA7B64016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3459E24C-97AA-46C5-A28B-07D0B0A8C8E3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6837310A-45C6-43E6-B30D-ACDEFD4EF10B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42E2A9F4-FBFC-4547-8E8B-274FECFE307E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<sst xmlns="http://schemas.openxmlformats.org/spreadsheetml/2006/main" count="158" uniqueCount="87">
  <si>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</si>
  <si>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</si>
  <si>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</si>
  <si>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</si>
  <si>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</si>
  <si>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</si>
  <si>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</si>
  <si>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</si>
  <si>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</si>
  <si>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</si>
  <si>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</si>
  <si>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</si>
  <si>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</si>
  <si>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</si>
  <si>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</si>
  <si>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</si>
  <si>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</si>
  <si>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</si>
  <si>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</si>
  <si>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</si>
  <si>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</si>
  <si>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</si>
  <si>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</si>
  <si>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</si>
  <si>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</si>
  <si>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</si>
  <si>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</si>
  <si>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</si>
  <si>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</si>
  <si>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</si>
  <si>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</si>
  <si>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</si>
  <si>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</si>
  <si>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</si>
  <si>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</si>
  <si>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</si>
  <si>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</si>
  <si>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</si>
  <si>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</si>
  <si>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</si>
  <si>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</si>
  <si>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</si>
  <si>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</si>
  <si>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</si>
  <si>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</si>
  <si>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</si>
  <si>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</si>
  <si>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</si>
  <si>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</si>
  <si>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</si>
  <si>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</si>
  <si>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</si>
  <si>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</si>
  <si>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</si>
  <si>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</si>
  <si>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</si>
  <si>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</si>
  <si>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</si>
  <si>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</si>
  <si>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</si>
  <si>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</si>
  <si>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</si>
  <si>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</si>
  <si>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ISOLDE</t>
  </si>
  <si>
    <t>100% polyester 400gsm Printed Glimmersoft Plush knitted THW</t>
  </si>
  <si>
    <t>400gsm Printed Plush THW</t>
    <phoneticPr fontId="11" type="noConversion"/>
  </si>
  <si>
    <r>
      <rPr>
        <sz val="11"/>
        <color rgb="FFFF0000"/>
        <rFont val="Calibri"/>
        <family val="2"/>
      </rPr>
      <t>400gsm</t>
    </r>
    <r>
      <rPr>
        <sz val="11"/>
        <rFont val="Calibri"/>
        <family val="2"/>
      </rPr>
      <t xml:space="preserve"> Printed Glimmersoft Plush 1" folded edges; Packaging: wood hanger with insert, vacuum compressed 12pcs per ctn</t>
    </r>
  </si>
  <si>
    <t>1 Throw 60"W x 70" L</t>
  </si>
  <si>
    <t>multi</t>
  </si>
  <si>
    <t>RS50-8966</t>
    <phoneticPr fontId="2" type="noConversion"/>
  </si>
  <si>
    <t>Piece</t>
  </si>
  <si>
    <t>Normal</t>
  </si>
  <si>
    <t>6301.40.0020</t>
  </si>
  <si>
    <t>ARCHER PLAID</t>
  </si>
  <si>
    <t>RS50-8967</t>
  </si>
  <si>
    <t>BEES AND BUTTERFLIES PARIS</t>
  </si>
  <si>
    <t>RS50-8968</t>
  </si>
  <si>
    <t>SIGRID</t>
  </si>
  <si>
    <t>RS50-8969</t>
  </si>
  <si>
    <t>COULTER PLAID</t>
  </si>
  <si>
    <t>RS50-8970</t>
  </si>
  <si>
    <t>MILA</t>
  </si>
  <si>
    <t>RS50-8971</t>
  </si>
  <si>
    <t>BOTANICAL BOW BLACK</t>
  </si>
  <si>
    <t>RS50-8972</t>
  </si>
  <si>
    <t>AUSTIN GEO</t>
  </si>
  <si>
    <t>RS50-8973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</si>
</sst>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Calibri"/>
      <family val="2"/>
    </font>
    <font>
      <sz val="8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180" fontId="12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9" fillId="3" borderId="1" xfId="2" applyNumberFormat="1" applyFont="1" applyFill="1" applyBorder="1" applyAlignment="1">
      <alignment wrapText="1"/>
    </xf>
    <xf numFmtId="0" fontId="10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7" fillId="0" borderId="1" xfId="3" quotePrefix="1" applyFont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4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</cellXfs>
  <cellStyles count="6">
    <cellStyle name="Currency 2" xfId="4" xr:uid="{461CC4D2-A339-4BC2-947E-A7ADC2B5134D}"/>
    <cellStyle name="Normal 2" xfId="1" xr:uid="{0AA7C732-C108-44AE-81D2-79631AE506B7}"/>
    <cellStyle name="Normal 2 18 2" xfId="2" xr:uid="{5E48C0A1-C57E-4E45-B245-702FC4C7A574}"/>
    <cellStyle name="Percent 2" xfId="5" xr:uid="{8D919E04-B289-4B32-B3CC-63D7F98691F3}"/>
    <cellStyle name="常规" xfId="0" builtinId="0"/>
    <cellStyle name="常规 2" xfId="3" xr:uid="{1C0D36BA-6699-4D88-BCBE-643F9F992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Oct-Nov26%20400gsm%20GS%20Plush%20THW%20commit%2010tsriff.xlsx" TargetMode="External"/><Relationship Id="rId2" Type="http://schemas.openxmlformats.org/officeDocument/2006/relationships/externalLinkPath" Target="file:///C:\Users\liujie\Downloads\RS%20Oct-Nov26%20400gsm%20GS%20Plush%20THW%20commit%2010tsriff.xlsx" TargetMode="External"/><Relationship Id="rId1" Type="http://schemas.openxmlformats.org/officeDocument/2006/relationships/externalLinkPath" Target="/Users/liujie/Downloads/RS%20Oct-Nov26%20400gsm%20GS%20Plush%20THW%20commit%2010tsrif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HZ 400gsm 8.22.2025"/>
      <sheetName val="RS proj Oct-Nov26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2C89-B6E6-4E8C-A077-32AA74C94BBE}">
  <dimension ref="A1:BJ9"/>
  <sheetViews>
    <sheetView tabSelected="1" topLeftCell="E1" workbookViewId="0">
      <selection activeCell="F3" sqref="F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12.81640625" style="2" customWidth="1"/>
    <col min="8" max="8" width="17.7265625" style="2" customWidth="1"/>
    <col min="9" max="9" width="13" style="2" customWidth="1"/>
    <col min="10" max="10" width="31.54296875" style="2" customWidth="1"/>
    <col min="11" max="11" width="17.7265625" style="3" customWidth="1"/>
    <col min="12" max="12" width="9.81640625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10.5429687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5" width="9.1796875" style="2"/>
    <col min="56" max="56" width="9.1796875" style="62"/>
    <col min="57" max="57" width="9.1796875" style="61"/>
    <col min="58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2.25" customHeight="1" x14ac:dyDescent="0.3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3" t="s">
        <v>64</v>
      </c>
      <c r="L2" s="42" t="s">
        <v>67</v>
      </c>
      <c r="M2" s="42" t="s">
        <v>68</v>
      </c>
      <c r="N2" s="41"/>
      <c r="O2" s="44" t="s">
        <v>69</v>
      </c>
      <c r="P2" s="41"/>
      <c r="Q2" s="41" t="s">
        <v>70</v>
      </c>
      <c r="R2" s="45"/>
      <c r="S2" s="46">
        <v>7.7</v>
      </c>
      <c r="T2" s="47">
        <f>IF(ISERROR(R2/S2),"",R2/S2)</f>
        <v>0</v>
      </c>
      <c r="U2" s="48">
        <f>'[1]HZ 400gsm 8.22.2025'!B70</f>
        <v>3.99</v>
      </c>
      <c r="V2" s="49">
        <v>3.85</v>
      </c>
      <c r="W2" s="41" t="s">
        <v>71</v>
      </c>
      <c r="X2" s="50">
        <v>43</v>
      </c>
      <c r="Y2" s="50">
        <v>38</v>
      </c>
      <c r="Z2" s="50">
        <v>66</v>
      </c>
      <c r="AA2" s="46">
        <v>4</v>
      </c>
      <c r="AB2" s="51">
        <v>12</v>
      </c>
      <c r="AC2" s="52">
        <f>IF(X2="","",X2*Y2*Z2/1000000)</f>
        <v>0.107844</v>
      </c>
      <c r="AD2" s="53">
        <f>IF(AB2="","",65/AC2*AB2)</f>
        <v>7232.6694113719823</v>
      </c>
      <c r="AE2" s="54">
        <v>2250</v>
      </c>
      <c r="AF2" s="55">
        <f>IF(ISERROR(AE2/AD2),"",AE2/AD2)</f>
        <v>0.31108846153846154</v>
      </c>
      <c r="AG2" s="41" t="s">
        <v>72</v>
      </c>
      <c r="AH2" s="56">
        <f>8.5%+10%</f>
        <v>0.185</v>
      </c>
      <c r="AI2" s="55">
        <f>IF(ISERROR(U2*AH2),"",U2*AH2)</f>
        <v>0.73815000000000008</v>
      </c>
      <c r="AJ2" s="55">
        <f t="shared" ref="AJ2:AJ9" si="0">IF(ISERROR(U2+AF2+AI2),"",U2+AF2+AI2)</f>
        <v>5.0392384615384618</v>
      </c>
      <c r="AK2" s="56">
        <v>0.01</v>
      </c>
      <c r="AL2" s="55">
        <f t="shared" ref="AL2:AL9" si="1">IF(ISERROR(BE2*AK2),"",BE2*AK2)</f>
        <v>6.1900000000000004E-2</v>
      </c>
      <c r="AM2" s="57">
        <v>0</v>
      </c>
      <c r="AN2" s="55">
        <f t="shared" ref="AN2:AN9" si="2">IF(ISERROR(BE2*AM2),"",BE2*AM2)</f>
        <v>0</v>
      </c>
      <c r="AO2" s="57">
        <v>0</v>
      </c>
      <c r="AP2" s="55">
        <f t="shared" ref="AP2:AP9" si="3">IF(ISERROR(BE2*AO2),"",BE2*AO2)</f>
        <v>0</v>
      </c>
      <c r="AQ2" s="57">
        <v>0</v>
      </c>
      <c r="AR2" s="55">
        <f>IF(ISERROR(BE2*AQ2),"",BE2*AQ2)</f>
        <v>0</v>
      </c>
      <c r="AS2" s="41">
        <v>0</v>
      </c>
      <c r="AT2" s="57">
        <v>0</v>
      </c>
      <c r="AU2" s="55">
        <f t="shared" ref="AU2:AU9" si="4">IF(ISERROR(BE2*AT2),"",BE2*AT2)</f>
        <v>0</v>
      </c>
      <c r="AV2" s="55">
        <v>0</v>
      </c>
      <c r="AW2" s="57">
        <v>0</v>
      </c>
      <c r="AX2" s="55">
        <f>IF(ISERROR(BE2*AW2),"",BE2*AW2)</f>
        <v>0</v>
      </c>
      <c r="AY2" s="55">
        <v>0</v>
      </c>
      <c r="AZ2" s="57">
        <v>0</v>
      </c>
      <c r="BA2" s="55">
        <f>IF(ISERROR(BE2*AZ2),"",BE2*AZ2)</f>
        <v>0</v>
      </c>
      <c r="BB2" s="55">
        <f t="shared" ref="BB2:BB9" si="5">IF(ISERROR(AL2+AN2+AP2+AU2),"",AL2+AN2+AP2+AU2)</f>
        <v>6.1900000000000004E-2</v>
      </c>
      <c r="BC2" s="55">
        <f t="shared" ref="BC2:BC9" si="6">IF(ISERROR(AJ2+BB2),"",AJ2+BB2)</f>
        <v>5.1011384615384614</v>
      </c>
      <c r="BD2" s="58">
        <f t="shared" ref="BD2:BD9" si="7">IF(ISERROR((BE2-BC2)/BE2),"",(BE2-BC2)/BE2)</f>
        <v>0.17590654902448125</v>
      </c>
      <c r="BE2" s="59">
        <v>6.19</v>
      </c>
      <c r="BF2" s="12">
        <v>12.99</v>
      </c>
      <c r="BG2" s="60">
        <f>IF(ISERROR((BF2-BE2)/BF2),"",(BF2-BE2)/BF2)</f>
        <v>0.52347959969207081</v>
      </c>
      <c r="BH2" s="11">
        <v>1872</v>
      </c>
      <c r="BI2" s="55">
        <f>IF(ISERROR(BC2*BH2),"",BC2*BH2)</f>
        <v>9549.3312000000005</v>
      </c>
      <c r="BJ2" s="55">
        <f>IF(ISERROR(BE2*BH2),"",BE2*BH2)</f>
        <v>11587.68</v>
      </c>
    </row>
    <row r="3" spans="1:62" ht="62.25" customHeight="1" x14ac:dyDescent="0.35">
      <c r="A3" s="40">
        <v>2</v>
      </c>
      <c r="B3" s="41"/>
      <c r="C3" s="41"/>
      <c r="D3" s="41"/>
      <c r="E3" s="41"/>
      <c r="F3" s="41" t="s">
        <v>62</v>
      </c>
      <c r="G3" s="41" t="s">
        <v>73</v>
      </c>
      <c r="H3" s="42" t="s">
        <v>64</v>
      </c>
      <c r="I3" s="42" t="s">
        <v>65</v>
      </c>
      <c r="J3" s="42" t="s">
        <v>66</v>
      </c>
      <c r="K3" s="43" t="s">
        <v>64</v>
      </c>
      <c r="L3" s="42" t="s">
        <v>67</v>
      </c>
      <c r="M3" s="42" t="s">
        <v>68</v>
      </c>
      <c r="N3" s="41"/>
      <c r="O3" s="44" t="s">
        <v>74</v>
      </c>
      <c r="P3" s="41"/>
      <c r="Q3" s="41" t="s">
        <v>70</v>
      </c>
      <c r="R3" s="45"/>
      <c r="S3" s="46">
        <v>7.7</v>
      </c>
      <c r="T3" s="47">
        <f t="shared" ref="T3:T4" si="8">IF(ISERROR(R3/S3),"",R3/S3)</f>
        <v>0</v>
      </c>
      <c r="U3" s="48">
        <f>'[1]HZ 400gsm 8.22.2025'!B70</f>
        <v>3.99</v>
      </c>
      <c r="V3" s="49">
        <v>3.85</v>
      </c>
      <c r="W3" s="41" t="s">
        <v>71</v>
      </c>
      <c r="X3" s="50">
        <v>43</v>
      </c>
      <c r="Y3" s="50">
        <v>38</v>
      </c>
      <c r="Z3" s="50">
        <v>66</v>
      </c>
      <c r="AA3" s="46">
        <v>4</v>
      </c>
      <c r="AB3" s="51">
        <v>12</v>
      </c>
      <c r="AC3" s="52">
        <f t="shared" ref="AC3:AC5" si="9">IF(X3="","",X3*Y3*Z3/1000000)</f>
        <v>0.107844</v>
      </c>
      <c r="AD3" s="53">
        <f t="shared" ref="AD3:AD5" si="10">IF(AB3="","",65/AC3*AB3)</f>
        <v>7232.6694113719823</v>
      </c>
      <c r="AE3" s="54">
        <v>2250</v>
      </c>
      <c r="AF3" s="55">
        <f t="shared" ref="AF3:AF5" si="11">IF(ISERROR(AE3/AD3),"",AE3/AD3)</f>
        <v>0.31108846153846154</v>
      </c>
      <c r="AG3" s="41" t="s">
        <v>72</v>
      </c>
      <c r="AH3" s="56">
        <f t="shared" ref="AH3:AH4" si="12">8.5%+10%</f>
        <v>0.185</v>
      </c>
      <c r="AI3" s="55">
        <f>IF(ISERROR(U3*AH3),"",U3*AH3)</f>
        <v>0.73815000000000008</v>
      </c>
      <c r="AJ3" s="55">
        <f t="shared" si="0"/>
        <v>5.0392384615384618</v>
      </c>
      <c r="AK3" s="56">
        <v>0.01</v>
      </c>
      <c r="AL3" s="55">
        <f t="shared" si="1"/>
        <v>6.1900000000000004E-2</v>
      </c>
      <c r="AM3" s="57">
        <v>0</v>
      </c>
      <c r="AN3" s="55">
        <f t="shared" si="2"/>
        <v>0</v>
      </c>
      <c r="AO3" s="57">
        <v>0</v>
      </c>
      <c r="AP3" s="55">
        <f t="shared" si="3"/>
        <v>0</v>
      </c>
      <c r="AQ3" s="57">
        <v>0</v>
      </c>
      <c r="AR3" s="55">
        <f t="shared" ref="AR3:AR5" si="13">IF(ISERROR(BE3*AQ3),"",BE3*AQ3)</f>
        <v>0</v>
      </c>
      <c r="AS3" s="41">
        <v>0</v>
      </c>
      <c r="AT3" s="57">
        <v>0</v>
      </c>
      <c r="AU3" s="55">
        <f t="shared" si="4"/>
        <v>0</v>
      </c>
      <c r="AV3" s="55">
        <v>0</v>
      </c>
      <c r="AW3" s="57">
        <v>0</v>
      </c>
      <c r="AX3" s="55">
        <f t="shared" ref="AX3:AX5" si="14">IF(ISERROR(BE3*AW3),"",BE3*AW3)</f>
        <v>0</v>
      </c>
      <c r="AY3" s="55">
        <v>0</v>
      </c>
      <c r="AZ3" s="57">
        <v>0</v>
      </c>
      <c r="BA3" s="55">
        <f t="shared" ref="BA3:BA5" si="15">IF(ISERROR(BE3*AZ3),"",BE3*AZ3)</f>
        <v>0</v>
      </c>
      <c r="BB3" s="55">
        <f t="shared" si="5"/>
        <v>6.1900000000000004E-2</v>
      </c>
      <c r="BC3" s="55">
        <f t="shared" si="6"/>
        <v>5.1011384615384614</v>
      </c>
      <c r="BD3" s="58">
        <f t="shared" si="7"/>
        <v>0.17590654902448125</v>
      </c>
      <c r="BE3" s="59">
        <v>6.19</v>
      </c>
      <c r="BF3" s="12">
        <v>12.99</v>
      </c>
      <c r="BG3" s="60">
        <f t="shared" ref="BG3:BG5" si="16">IF(ISERROR((BF3-BE3)/BF3),"",(BF3-BE3)/BF3)</f>
        <v>0.52347959969207081</v>
      </c>
      <c r="BH3" s="11">
        <v>1872</v>
      </c>
      <c r="BI3" s="55">
        <f t="shared" ref="BI3:BI5" si="17">IF(ISERROR(BC3*BH3),"",BC3*BH3)</f>
        <v>9549.3312000000005</v>
      </c>
      <c r="BJ3" s="55">
        <f t="shared" ref="BJ3:BJ5" si="18">IF(ISERROR(BE3*BH3),"",BE3*BH3)</f>
        <v>11587.68</v>
      </c>
    </row>
    <row r="4" spans="1:62" ht="62.25" customHeight="1" x14ac:dyDescent="0.35">
      <c r="A4" s="40">
        <v>3</v>
      </c>
      <c r="B4" s="41"/>
      <c r="C4" s="41"/>
      <c r="D4" s="41"/>
      <c r="E4" s="41"/>
      <c r="F4" s="41" t="s">
        <v>62</v>
      </c>
      <c r="G4" s="41" t="s">
        <v>75</v>
      </c>
      <c r="H4" s="42" t="s">
        <v>64</v>
      </c>
      <c r="I4" s="42" t="s">
        <v>65</v>
      </c>
      <c r="J4" s="42" t="s">
        <v>66</v>
      </c>
      <c r="K4" s="43" t="s">
        <v>64</v>
      </c>
      <c r="L4" s="42" t="s">
        <v>67</v>
      </c>
      <c r="M4" s="42" t="s">
        <v>68</v>
      </c>
      <c r="N4" s="41"/>
      <c r="O4" s="44" t="s">
        <v>76</v>
      </c>
      <c r="P4" s="41"/>
      <c r="Q4" s="41" t="s">
        <v>70</v>
      </c>
      <c r="R4" s="45"/>
      <c r="S4" s="46">
        <v>7.7</v>
      </c>
      <c r="T4" s="47">
        <f t="shared" si="8"/>
        <v>0</v>
      </c>
      <c r="U4" s="48">
        <f>'[1]HZ 400gsm 8.22.2025'!B70</f>
        <v>3.99</v>
      </c>
      <c r="V4" s="49">
        <v>3.85</v>
      </c>
      <c r="W4" s="41" t="s">
        <v>71</v>
      </c>
      <c r="X4" s="50">
        <v>43</v>
      </c>
      <c r="Y4" s="50">
        <v>38</v>
      </c>
      <c r="Z4" s="50">
        <v>66</v>
      </c>
      <c r="AA4" s="46">
        <v>4</v>
      </c>
      <c r="AB4" s="51">
        <v>12</v>
      </c>
      <c r="AC4" s="52">
        <f t="shared" si="9"/>
        <v>0.107844</v>
      </c>
      <c r="AD4" s="53">
        <f t="shared" si="10"/>
        <v>7232.6694113719823</v>
      </c>
      <c r="AE4" s="54">
        <v>2250</v>
      </c>
      <c r="AF4" s="55">
        <f t="shared" si="11"/>
        <v>0.31108846153846154</v>
      </c>
      <c r="AG4" s="41" t="s">
        <v>72</v>
      </c>
      <c r="AH4" s="56">
        <f t="shared" si="12"/>
        <v>0.185</v>
      </c>
      <c r="AI4" s="55">
        <f t="shared" ref="AI4:AI5" si="19">IF(ISERROR(U4*AH4),"",U4*AH4)</f>
        <v>0.73815000000000008</v>
      </c>
      <c r="AJ4" s="55">
        <f t="shared" si="0"/>
        <v>5.0392384615384618</v>
      </c>
      <c r="AK4" s="56">
        <v>0.01</v>
      </c>
      <c r="AL4" s="55">
        <f t="shared" si="1"/>
        <v>6.1900000000000004E-2</v>
      </c>
      <c r="AM4" s="57">
        <v>0</v>
      </c>
      <c r="AN4" s="55">
        <f t="shared" si="2"/>
        <v>0</v>
      </c>
      <c r="AO4" s="57">
        <v>0</v>
      </c>
      <c r="AP4" s="55">
        <f t="shared" si="3"/>
        <v>0</v>
      </c>
      <c r="AQ4" s="57">
        <v>0</v>
      </c>
      <c r="AR4" s="55">
        <f t="shared" si="13"/>
        <v>0</v>
      </c>
      <c r="AS4" s="41">
        <v>0</v>
      </c>
      <c r="AT4" s="57">
        <v>0</v>
      </c>
      <c r="AU4" s="55">
        <f t="shared" si="4"/>
        <v>0</v>
      </c>
      <c r="AV4" s="55">
        <v>0</v>
      </c>
      <c r="AW4" s="57">
        <v>0</v>
      </c>
      <c r="AX4" s="55">
        <f t="shared" si="14"/>
        <v>0</v>
      </c>
      <c r="AY4" s="55">
        <v>0</v>
      </c>
      <c r="AZ4" s="57">
        <v>0</v>
      </c>
      <c r="BA4" s="55">
        <f t="shared" si="15"/>
        <v>0</v>
      </c>
      <c r="BB4" s="55">
        <f t="shared" si="5"/>
        <v>6.1900000000000004E-2</v>
      </c>
      <c r="BC4" s="55">
        <f t="shared" si="6"/>
        <v>5.1011384615384614</v>
      </c>
      <c r="BD4" s="58">
        <f t="shared" si="7"/>
        <v>0.17590654902448125</v>
      </c>
      <c r="BE4" s="59">
        <v>6.19</v>
      </c>
      <c r="BF4" s="12">
        <v>12.99</v>
      </c>
      <c r="BG4" s="60">
        <f t="shared" si="16"/>
        <v>0.52347959969207081</v>
      </c>
      <c r="BH4" s="11">
        <v>1872</v>
      </c>
      <c r="BI4" s="55">
        <f t="shared" si="17"/>
        <v>9549.3312000000005</v>
      </c>
      <c r="BJ4" s="55">
        <f t="shared" si="18"/>
        <v>11587.68</v>
      </c>
    </row>
    <row r="5" spans="1:62" ht="58" x14ac:dyDescent="0.35">
      <c r="A5" s="40">
        <v>4</v>
      </c>
      <c r="B5" s="41"/>
      <c r="C5" s="41"/>
      <c r="D5" s="41"/>
      <c r="E5" s="41"/>
      <c r="F5" s="41" t="s">
        <v>62</v>
      </c>
      <c r="G5" s="41" t="s">
        <v>77</v>
      </c>
      <c r="H5" s="42" t="s">
        <v>64</v>
      </c>
      <c r="I5" s="42" t="s">
        <v>65</v>
      </c>
      <c r="J5" s="42" t="s">
        <v>66</v>
      </c>
      <c r="K5" s="43" t="s">
        <v>64</v>
      </c>
      <c r="L5" s="42" t="s">
        <v>67</v>
      </c>
      <c r="M5" s="42" t="s">
        <v>68</v>
      </c>
      <c r="N5" s="41"/>
      <c r="O5" s="44" t="s">
        <v>78</v>
      </c>
      <c r="P5" s="41"/>
      <c r="Q5" s="41" t="s">
        <v>70</v>
      </c>
      <c r="R5" s="45"/>
      <c r="S5" s="46">
        <v>7.7</v>
      </c>
      <c r="T5" s="47">
        <f>IF(ISERROR(R5/S5),"",R5/S5)</f>
        <v>0</v>
      </c>
      <c r="U5" s="48">
        <f>'[1]HZ 400gsm 8.22.2025'!B70</f>
        <v>3.99</v>
      </c>
      <c r="V5" s="49">
        <v>3.85</v>
      </c>
      <c r="W5" s="41" t="s">
        <v>71</v>
      </c>
      <c r="X5" s="50">
        <v>43</v>
      </c>
      <c r="Y5" s="50">
        <v>38</v>
      </c>
      <c r="Z5" s="50">
        <v>66</v>
      </c>
      <c r="AA5" s="46">
        <v>4</v>
      </c>
      <c r="AB5" s="51">
        <v>12</v>
      </c>
      <c r="AC5" s="52">
        <f t="shared" si="9"/>
        <v>0.107844</v>
      </c>
      <c r="AD5" s="53">
        <f t="shared" si="10"/>
        <v>7232.6694113719823</v>
      </c>
      <c r="AE5" s="54">
        <v>2250</v>
      </c>
      <c r="AF5" s="55">
        <f t="shared" si="11"/>
        <v>0.31108846153846154</v>
      </c>
      <c r="AG5" s="41" t="s">
        <v>72</v>
      </c>
      <c r="AH5" s="56">
        <f>8.5%+10%</f>
        <v>0.185</v>
      </c>
      <c r="AI5" s="55">
        <f t="shared" si="19"/>
        <v>0.73815000000000008</v>
      </c>
      <c r="AJ5" s="55">
        <f t="shared" si="0"/>
        <v>5.0392384615384618</v>
      </c>
      <c r="AK5" s="56">
        <v>0.01</v>
      </c>
      <c r="AL5" s="55">
        <f t="shared" si="1"/>
        <v>6.1900000000000004E-2</v>
      </c>
      <c r="AM5" s="57">
        <v>0</v>
      </c>
      <c r="AN5" s="55">
        <f t="shared" si="2"/>
        <v>0</v>
      </c>
      <c r="AO5" s="57">
        <v>0</v>
      </c>
      <c r="AP5" s="55">
        <f t="shared" si="3"/>
        <v>0</v>
      </c>
      <c r="AQ5" s="57">
        <v>0</v>
      </c>
      <c r="AR5" s="55">
        <f t="shared" si="13"/>
        <v>0</v>
      </c>
      <c r="AS5" s="41">
        <v>0</v>
      </c>
      <c r="AT5" s="57">
        <v>0</v>
      </c>
      <c r="AU5" s="55">
        <f t="shared" si="4"/>
        <v>0</v>
      </c>
      <c r="AV5" s="55">
        <v>0</v>
      </c>
      <c r="AW5" s="57">
        <v>0</v>
      </c>
      <c r="AX5" s="55">
        <f t="shared" si="14"/>
        <v>0</v>
      </c>
      <c r="AY5" s="55">
        <v>0</v>
      </c>
      <c r="AZ5" s="57">
        <v>0</v>
      </c>
      <c r="BA5" s="55">
        <f t="shared" si="15"/>
        <v>0</v>
      </c>
      <c r="BB5" s="55">
        <f t="shared" si="5"/>
        <v>6.1900000000000004E-2</v>
      </c>
      <c r="BC5" s="55">
        <f t="shared" si="6"/>
        <v>5.1011384615384614</v>
      </c>
      <c r="BD5" s="58">
        <f t="shared" si="7"/>
        <v>0.17590654902448125</v>
      </c>
      <c r="BE5" s="59">
        <v>6.19</v>
      </c>
      <c r="BF5" s="12">
        <v>12.99</v>
      </c>
      <c r="BG5" s="60">
        <f t="shared" si="16"/>
        <v>0.52347959969207081</v>
      </c>
      <c r="BH5" s="11">
        <v>1872</v>
      </c>
      <c r="BI5" s="55">
        <f t="shared" si="17"/>
        <v>9549.3312000000005</v>
      </c>
      <c r="BJ5" s="55">
        <f t="shared" si="18"/>
        <v>11587.68</v>
      </c>
    </row>
    <row r="6" spans="1:62" ht="62.25" customHeight="1" x14ac:dyDescent="0.35">
      <c r="A6" s="40">
        <v>5</v>
      </c>
      <c r="B6" s="41"/>
      <c r="C6" s="41"/>
      <c r="D6" s="41"/>
      <c r="E6" s="41"/>
      <c r="F6" s="41" t="s">
        <v>62</v>
      </c>
      <c r="G6" s="41" t="s">
        <v>79</v>
      </c>
      <c r="H6" s="42" t="s">
        <v>64</v>
      </c>
      <c r="I6" s="42" t="s">
        <v>65</v>
      </c>
      <c r="J6" s="42" t="s">
        <v>66</v>
      </c>
      <c r="K6" s="43" t="s">
        <v>64</v>
      </c>
      <c r="L6" s="42" t="s">
        <v>67</v>
      </c>
      <c r="M6" s="42" t="s">
        <v>68</v>
      </c>
      <c r="N6" s="41"/>
      <c r="O6" s="44" t="s">
        <v>80</v>
      </c>
      <c r="P6" s="41"/>
      <c r="Q6" s="41" t="s">
        <v>70</v>
      </c>
      <c r="R6" s="45"/>
      <c r="S6" s="46">
        <v>7.7</v>
      </c>
      <c r="T6" s="47">
        <f>IF(ISERROR(R6/S6),"",R6/S6)</f>
        <v>0</v>
      </c>
      <c r="U6" s="48">
        <f>'[1]HZ 400gsm 8.22.2025'!B70</f>
        <v>3.99</v>
      </c>
      <c r="V6" s="49">
        <v>3.85</v>
      </c>
      <c r="W6" s="41" t="s">
        <v>71</v>
      </c>
      <c r="X6" s="50">
        <v>43</v>
      </c>
      <c r="Y6" s="50">
        <v>38</v>
      </c>
      <c r="Z6" s="50">
        <v>66</v>
      </c>
      <c r="AA6" s="46">
        <v>4</v>
      </c>
      <c r="AB6" s="51">
        <v>12</v>
      </c>
      <c r="AC6" s="52">
        <f>IF(X6="","",X6*Y6*Z6/1000000)</f>
        <v>0.107844</v>
      </c>
      <c r="AD6" s="53">
        <f>IF(AB6="","",65/AC6*AB6)</f>
        <v>7232.6694113719823</v>
      </c>
      <c r="AE6" s="54">
        <v>2250</v>
      </c>
      <c r="AF6" s="55">
        <f>IF(ISERROR(AE6/AD6),"",AE6/AD6)</f>
        <v>0.31108846153846154</v>
      </c>
      <c r="AG6" s="41" t="s">
        <v>72</v>
      </c>
      <c r="AH6" s="56">
        <f>8.5%+10%</f>
        <v>0.185</v>
      </c>
      <c r="AI6" s="55">
        <f>IF(ISERROR(U6*AH6),"",U6*AH6)</f>
        <v>0.73815000000000008</v>
      </c>
      <c r="AJ6" s="55">
        <f t="shared" si="0"/>
        <v>5.0392384615384618</v>
      </c>
      <c r="AK6" s="56">
        <v>0.01</v>
      </c>
      <c r="AL6" s="55">
        <f t="shared" si="1"/>
        <v>6.1900000000000004E-2</v>
      </c>
      <c r="AM6" s="57">
        <v>0</v>
      </c>
      <c r="AN6" s="55">
        <f t="shared" si="2"/>
        <v>0</v>
      </c>
      <c r="AO6" s="57">
        <v>0</v>
      </c>
      <c r="AP6" s="55">
        <f t="shared" si="3"/>
        <v>0</v>
      </c>
      <c r="AQ6" s="57">
        <v>0</v>
      </c>
      <c r="AR6" s="55">
        <f>IF(ISERROR(BE6*AQ6),"",BE6*AQ6)</f>
        <v>0</v>
      </c>
      <c r="AS6" s="41">
        <v>0</v>
      </c>
      <c r="AT6" s="57">
        <v>0</v>
      </c>
      <c r="AU6" s="55">
        <f t="shared" si="4"/>
        <v>0</v>
      </c>
      <c r="AV6" s="55">
        <v>0</v>
      </c>
      <c r="AW6" s="57">
        <v>0</v>
      </c>
      <c r="AX6" s="55">
        <f>IF(ISERROR(BE6*AW6),"",BE6*AW6)</f>
        <v>0</v>
      </c>
      <c r="AY6" s="55">
        <v>0</v>
      </c>
      <c r="AZ6" s="57">
        <v>0</v>
      </c>
      <c r="BA6" s="55">
        <f>IF(ISERROR(BE6*AZ6),"",BE6*AZ6)</f>
        <v>0</v>
      </c>
      <c r="BB6" s="55">
        <f t="shared" si="5"/>
        <v>6.1900000000000004E-2</v>
      </c>
      <c r="BC6" s="55">
        <f t="shared" si="6"/>
        <v>5.1011384615384614</v>
      </c>
      <c r="BD6" s="58">
        <f t="shared" si="7"/>
        <v>0.17590654902448125</v>
      </c>
      <c r="BE6" s="59">
        <v>6.19</v>
      </c>
      <c r="BF6" s="12">
        <v>12.99</v>
      </c>
      <c r="BG6" s="60">
        <f>IF(ISERROR((BF6-BE6)/BF6),"",(BF6-BE6)/BF6)</f>
        <v>0.52347959969207081</v>
      </c>
      <c r="BH6" s="11">
        <v>1872</v>
      </c>
      <c r="BI6" s="55">
        <f>IF(ISERROR(BC6*BH6),"",BC6*BH6)</f>
        <v>9549.3312000000005</v>
      </c>
      <c r="BJ6" s="55">
        <f>IF(ISERROR(BE6*BH6),"",BE6*BH6)</f>
        <v>11587.68</v>
      </c>
    </row>
    <row r="7" spans="1:62" ht="62.25" customHeight="1" x14ac:dyDescent="0.35">
      <c r="A7" s="40">
        <v>6</v>
      </c>
      <c r="B7" s="41"/>
      <c r="C7" s="41"/>
      <c r="D7" s="41"/>
      <c r="E7" s="41"/>
      <c r="F7" s="41" t="s">
        <v>62</v>
      </c>
      <c r="G7" s="41" t="s">
        <v>81</v>
      </c>
      <c r="H7" s="42" t="s">
        <v>64</v>
      </c>
      <c r="I7" s="42" t="s">
        <v>65</v>
      </c>
      <c r="J7" s="42" t="s">
        <v>66</v>
      </c>
      <c r="K7" s="43" t="s">
        <v>64</v>
      </c>
      <c r="L7" s="42" t="s">
        <v>67</v>
      </c>
      <c r="M7" s="42" t="s">
        <v>68</v>
      </c>
      <c r="N7" s="41"/>
      <c r="O7" s="44" t="s">
        <v>82</v>
      </c>
      <c r="P7" s="41"/>
      <c r="Q7" s="41" t="s">
        <v>70</v>
      </c>
      <c r="R7" s="45"/>
      <c r="S7" s="46">
        <v>7.7</v>
      </c>
      <c r="T7" s="47">
        <f t="shared" ref="T7:T8" si="20">IF(ISERROR(R7/S7),"",R7/S7)</f>
        <v>0</v>
      </c>
      <c r="U7" s="48">
        <f>'[1]HZ 400gsm 8.22.2025'!B70</f>
        <v>3.99</v>
      </c>
      <c r="V7" s="49">
        <v>3.85</v>
      </c>
      <c r="W7" s="41" t="s">
        <v>71</v>
      </c>
      <c r="X7" s="50">
        <v>43</v>
      </c>
      <c r="Y7" s="50">
        <v>38</v>
      </c>
      <c r="Z7" s="50">
        <v>66</v>
      </c>
      <c r="AA7" s="46">
        <v>4</v>
      </c>
      <c r="AB7" s="51">
        <v>12</v>
      </c>
      <c r="AC7" s="52">
        <f t="shared" ref="AC7:AC9" si="21">IF(X7="","",X7*Y7*Z7/1000000)</f>
        <v>0.107844</v>
      </c>
      <c r="AD7" s="53">
        <f t="shared" ref="AD7:AD9" si="22">IF(AB7="","",65/AC7*AB7)</f>
        <v>7232.6694113719823</v>
      </c>
      <c r="AE7" s="54">
        <v>2250</v>
      </c>
      <c r="AF7" s="55">
        <f t="shared" ref="AF7:AF9" si="23">IF(ISERROR(AE7/AD7),"",AE7/AD7)</f>
        <v>0.31108846153846154</v>
      </c>
      <c r="AG7" s="41" t="s">
        <v>72</v>
      </c>
      <c r="AH7" s="56">
        <f t="shared" ref="AH7:AH8" si="24">8.5%+10%</f>
        <v>0.185</v>
      </c>
      <c r="AI7" s="55">
        <f>IF(ISERROR(U7*AH7),"",U7*AH7)</f>
        <v>0.73815000000000008</v>
      </c>
      <c r="AJ7" s="55">
        <f t="shared" si="0"/>
        <v>5.0392384615384618</v>
      </c>
      <c r="AK7" s="56">
        <v>0.01</v>
      </c>
      <c r="AL7" s="55">
        <f t="shared" si="1"/>
        <v>6.1900000000000004E-2</v>
      </c>
      <c r="AM7" s="57">
        <v>0</v>
      </c>
      <c r="AN7" s="55">
        <f t="shared" si="2"/>
        <v>0</v>
      </c>
      <c r="AO7" s="57">
        <v>0</v>
      </c>
      <c r="AP7" s="55">
        <f t="shared" si="3"/>
        <v>0</v>
      </c>
      <c r="AQ7" s="57">
        <v>0</v>
      </c>
      <c r="AR7" s="55">
        <f t="shared" ref="AR7:AR9" si="25">IF(ISERROR(BE7*AQ7),"",BE7*AQ7)</f>
        <v>0</v>
      </c>
      <c r="AS7" s="41">
        <v>0</v>
      </c>
      <c r="AT7" s="57">
        <v>0</v>
      </c>
      <c r="AU7" s="55">
        <f t="shared" si="4"/>
        <v>0</v>
      </c>
      <c r="AV7" s="55">
        <v>0</v>
      </c>
      <c r="AW7" s="57">
        <v>0</v>
      </c>
      <c r="AX7" s="55">
        <f t="shared" ref="AX7:AX9" si="26">IF(ISERROR(BE7*AW7),"",BE7*AW7)</f>
        <v>0</v>
      </c>
      <c r="AY7" s="55">
        <v>0</v>
      </c>
      <c r="AZ7" s="57">
        <v>0</v>
      </c>
      <c r="BA7" s="55">
        <f t="shared" ref="BA7:BA9" si="27">IF(ISERROR(BE7*AZ7),"",BE7*AZ7)</f>
        <v>0</v>
      </c>
      <c r="BB7" s="55">
        <f t="shared" si="5"/>
        <v>6.1900000000000004E-2</v>
      </c>
      <c r="BC7" s="55">
        <f t="shared" si="6"/>
        <v>5.1011384615384614</v>
      </c>
      <c r="BD7" s="58">
        <f t="shared" si="7"/>
        <v>0.17590654902448125</v>
      </c>
      <c r="BE7" s="59">
        <v>6.19</v>
      </c>
      <c r="BF7" s="12">
        <v>12.99</v>
      </c>
      <c r="BG7" s="60">
        <f t="shared" ref="BG7:BG9" si="28">IF(ISERROR((BF7-BE7)/BF7),"",(BF7-BE7)/BF7)</f>
        <v>0.52347959969207081</v>
      </c>
      <c r="BH7" s="11">
        <v>1872</v>
      </c>
      <c r="BI7" s="55">
        <f t="shared" ref="BI7:BI9" si="29">IF(ISERROR(BC7*BH7),"",BC7*BH7)</f>
        <v>9549.3312000000005</v>
      </c>
      <c r="BJ7" s="55">
        <f t="shared" ref="BJ7:BJ9" si="30">IF(ISERROR(BE7*BH7),"",BE7*BH7)</f>
        <v>11587.68</v>
      </c>
    </row>
    <row r="8" spans="1:62" ht="62.25" customHeight="1" x14ac:dyDescent="0.35">
      <c r="A8" s="40">
        <v>7</v>
      </c>
      <c r="B8" s="41"/>
      <c r="C8" s="41"/>
      <c r="D8" s="41"/>
      <c r="E8" s="41"/>
      <c r="F8" s="41" t="s">
        <v>62</v>
      </c>
      <c r="G8" s="41" t="s">
        <v>83</v>
      </c>
      <c r="H8" s="42" t="s">
        <v>64</v>
      </c>
      <c r="I8" s="42" t="s">
        <v>65</v>
      </c>
      <c r="J8" s="42" t="s">
        <v>66</v>
      </c>
      <c r="K8" s="43" t="s">
        <v>64</v>
      </c>
      <c r="L8" s="42" t="s">
        <v>67</v>
      </c>
      <c r="M8" s="42" t="s">
        <v>68</v>
      </c>
      <c r="N8" s="41"/>
      <c r="O8" s="44" t="s">
        <v>84</v>
      </c>
      <c r="P8" s="41"/>
      <c r="Q8" s="41" t="s">
        <v>70</v>
      </c>
      <c r="R8" s="45"/>
      <c r="S8" s="46">
        <v>7.7</v>
      </c>
      <c r="T8" s="47">
        <f t="shared" si="20"/>
        <v>0</v>
      </c>
      <c r="U8" s="48">
        <f>'[1]HZ 400gsm 8.22.2025'!B70</f>
        <v>3.99</v>
      </c>
      <c r="V8" s="49">
        <v>3.85</v>
      </c>
      <c r="W8" s="41" t="s">
        <v>71</v>
      </c>
      <c r="X8" s="50">
        <v>43</v>
      </c>
      <c r="Y8" s="50">
        <v>38</v>
      </c>
      <c r="Z8" s="50">
        <v>66</v>
      </c>
      <c r="AA8" s="46">
        <v>4</v>
      </c>
      <c r="AB8" s="51">
        <v>12</v>
      </c>
      <c r="AC8" s="52">
        <f t="shared" si="21"/>
        <v>0.107844</v>
      </c>
      <c r="AD8" s="53">
        <f t="shared" si="22"/>
        <v>7232.6694113719823</v>
      </c>
      <c r="AE8" s="54">
        <v>2250</v>
      </c>
      <c r="AF8" s="55">
        <f t="shared" si="23"/>
        <v>0.31108846153846154</v>
      </c>
      <c r="AG8" s="41" t="s">
        <v>72</v>
      </c>
      <c r="AH8" s="56">
        <f t="shared" si="24"/>
        <v>0.185</v>
      </c>
      <c r="AI8" s="55">
        <f t="shared" ref="AI8:AI9" si="31">IF(ISERROR(U8*AH8),"",U8*AH8)</f>
        <v>0.73815000000000008</v>
      </c>
      <c r="AJ8" s="55">
        <f t="shared" si="0"/>
        <v>5.0392384615384618</v>
      </c>
      <c r="AK8" s="56">
        <v>0.01</v>
      </c>
      <c r="AL8" s="55">
        <f t="shared" si="1"/>
        <v>6.1900000000000004E-2</v>
      </c>
      <c r="AM8" s="57">
        <v>0</v>
      </c>
      <c r="AN8" s="55">
        <f t="shared" si="2"/>
        <v>0</v>
      </c>
      <c r="AO8" s="57">
        <v>0</v>
      </c>
      <c r="AP8" s="55">
        <f t="shared" si="3"/>
        <v>0</v>
      </c>
      <c r="AQ8" s="57">
        <v>0</v>
      </c>
      <c r="AR8" s="55">
        <f t="shared" si="25"/>
        <v>0</v>
      </c>
      <c r="AS8" s="41">
        <v>0</v>
      </c>
      <c r="AT8" s="57">
        <v>0</v>
      </c>
      <c r="AU8" s="55">
        <f t="shared" si="4"/>
        <v>0</v>
      </c>
      <c r="AV8" s="55">
        <v>0</v>
      </c>
      <c r="AW8" s="57">
        <v>0</v>
      </c>
      <c r="AX8" s="55">
        <f t="shared" si="26"/>
        <v>0</v>
      </c>
      <c r="AY8" s="55">
        <v>0</v>
      </c>
      <c r="AZ8" s="57">
        <v>0</v>
      </c>
      <c r="BA8" s="55">
        <f t="shared" si="27"/>
        <v>0</v>
      </c>
      <c r="BB8" s="55">
        <f t="shared" si="5"/>
        <v>6.1900000000000004E-2</v>
      </c>
      <c r="BC8" s="55">
        <f t="shared" si="6"/>
        <v>5.1011384615384614</v>
      </c>
      <c r="BD8" s="58">
        <f t="shared" si="7"/>
        <v>0.17590654902448125</v>
      </c>
      <c r="BE8" s="59">
        <v>6.19</v>
      </c>
      <c r="BF8" s="12">
        <v>12.99</v>
      </c>
      <c r="BG8" s="60">
        <f t="shared" si="28"/>
        <v>0.52347959969207081</v>
      </c>
      <c r="BH8" s="11">
        <v>1872</v>
      </c>
      <c r="BI8" s="55">
        <f t="shared" si="29"/>
        <v>9549.3312000000005</v>
      </c>
      <c r="BJ8" s="55">
        <f t="shared" si="30"/>
        <v>11587.68</v>
      </c>
    </row>
    <row r="9" spans="1:62" ht="58" x14ac:dyDescent="0.35">
      <c r="A9" s="40">
        <v>8</v>
      </c>
      <c r="B9" s="41"/>
      <c r="C9" s="41"/>
      <c r="D9" s="41"/>
      <c r="E9" s="41"/>
      <c r="F9" s="41" t="s">
        <v>62</v>
      </c>
      <c r="G9" s="41" t="s">
        <v>85</v>
      </c>
      <c r="H9" s="42" t="s">
        <v>64</v>
      </c>
      <c r="I9" s="42" t="s">
        <v>65</v>
      </c>
      <c r="J9" s="42" t="s">
        <v>66</v>
      </c>
      <c r="K9" s="43" t="s">
        <v>64</v>
      </c>
      <c r="L9" s="42" t="s">
        <v>67</v>
      </c>
      <c r="M9" s="42" t="s">
        <v>68</v>
      </c>
      <c r="N9" s="41"/>
      <c r="O9" s="44" t="s">
        <v>86</v>
      </c>
      <c r="P9" s="41"/>
      <c r="Q9" s="41" t="s">
        <v>70</v>
      </c>
      <c r="R9" s="45"/>
      <c r="S9" s="46">
        <v>7.7</v>
      </c>
      <c r="T9" s="47">
        <f>IF(ISERROR(R9/S9),"",R9/S9)</f>
        <v>0</v>
      </c>
      <c r="U9" s="48">
        <f>'[1]HZ 400gsm 8.22.2025'!B70</f>
        <v>3.99</v>
      </c>
      <c r="V9" s="49">
        <v>3.85</v>
      </c>
      <c r="W9" s="41" t="s">
        <v>71</v>
      </c>
      <c r="X9" s="50">
        <v>43</v>
      </c>
      <c r="Y9" s="50">
        <v>38</v>
      </c>
      <c r="Z9" s="50">
        <v>66</v>
      </c>
      <c r="AA9" s="46">
        <v>4</v>
      </c>
      <c r="AB9" s="51">
        <v>12</v>
      </c>
      <c r="AC9" s="52">
        <f t="shared" si="21"/>
        <v>0.107844</v>
      </c>
      <c r="AD9" s="53">
        <f t="shared" si="22"/>
        <v>7232.6694113719823</v>
      </c>
      <c r="AE9" s="54">
        <v>2250</v>
      </c>
      <c r="AF9" s="55">
        <f t="shared" si="23"/>
        <v>0.31108846153846154</v>
      </c>
      <c r="AG9" s="41" t="s">
        <v>72</v>
      </c>
      <c r="AH9" s="56">
        <f>8.5%+10%</f>
        <v>0.185</v>
      </c>
      <c r="AI9" s="55">
        <f t="shared" si="31"/>
        <v>0.73815000000000008</v>
      </c>
      <c r="AJ9" s="55">
        <f t="shared" si="0"/>
        <v>5.0392384615384618</v>
      </c>
      <c r="AK9" s="56">
        <v>0.01</v>
      </c>
      <c r="AL9" s="55">
        <f t="shared" si="1"/>
        <v>6.1900000000000004E-2</v>
      </c>
      <c r="AM9" s="57">
        <v>0</v>
      </c>
      <c r="AN9" s="55">
        <f t="shared" si="2"/>
        <v>0</v>
      </c>
      <c r="AO9" s="57">
        <v>0</v>
      </c>
      <c r="AP9" s="55">
        <f t="shared" si="3"/>
        <v>0</v>
      </c>
      <c r="AQ9" s="57">
        <v>0</v>
      </c>
      <c r="AR9" s="55">
        <f t="shared" si="25"/>
        <v>0</v>
      </c>
      <c r="AS9" s="41">
        <v>0</v>
      </c>
      <c r="AT9" s="57">
        <v>0</v>
      </c>
      <c r="AU9" s="55">
        <f t="shared" si="4"/>
        <v>0</v>
      </c>
      <c r="AV9" s="55">
        <v>0</v>
      </c>
      <c r="AW9" s="57">
        <v>0</v>
      </c>
      <c r="AX9" s="55">
        <f t="shared" si="26"/>
        <v>0</v>
      </c>
      <c r="AY9" s="55">
        <v>0</v>
      </c>
      <c r="AZ9" s="57">
        <v>0</v>
      </c>
      <c r="BA9" s="55">
        <f t="shared" si="27"/>
        <v>0</v>
      </c>
      <c r="BB9" s="55">
        <f t="shared" si="5"/>
        <v>6.1900000000000004E-2</v>
      </c>
      <c r="BC9" s="55">
        <f t="shared" si="6"/>
        <v>5.1011384615384614</v>
      </c>
      <c r="BD9" s="58">
        <f t="shared" si="7"/>
        <v>0.17590654902448125</v>
      </c>
      <c r="BE9" s="59">
        <v>6.19</v>
      </c>
      <c r="BF9" s="12">
        <v>12.99</v>
      </c>
      <c r="BG9" s="60">
        <f t="shared" si="28"/>
        <v>0.52347959969207081</v>
      </c>
      <c r="BH9" s="11">
        <v>1872</v>
      </c>
      <c r="BI9" s="55">
        <f t="shared" si="29"/>
        <v>9549.3312000000005</v>
      </c>
      <c r="BJ9" s="55">
        <f t="shared" si="30"/>
        <v>11587.68</v>
      </c>
    </row>
  </sheetData>
  <sheetProtection insertRows="0" deleteRows="0" sort="0"/>
  <protectedRanges>
    <protectedRange sqref="P2:BD9 L2:N9 AQ1:AR1 AV1 AY1 L10:BA246 BF2:BH9 A2:J246" name="Range1"/>
    <protectedRange sqref="K2:K251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2026-05-06T02:31:06Z</dcterms:created>
  <dcterms:modified xsi:type="dcterms:W3CDTF">2026-05-06T02:31:43Z</dcterms:modified>
</cp:coreProperties>
</file>