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amazon" sheetId="13" r:id="rId1"/>
  </sheets>
  <externalReferences>
    <externalReference r:id="rId2"/>
  </externalReferences>
  <definedNames>
    <definedName name="aac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as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LANKETSTHROWSA1">[1]!Table1[[#All],[KING]]</definedName>
    <definedName name="BLANKETSTHROWSS">[1]!Table1[[#All],[KING SHAM]]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se_Freight_Range">#N/A</definedName>
    <definedName name="COMFORTERSBEDDINGSETSA1">[1]!Table1[[#All],[TWIN]]</definedName>
    <definedName name="COMFORTERSBEDDINGSETSS">[1]!Table1[[#All],[COMFORTER SET]]</definedName>
    <definedName name="COO_Dest">#N/A</definedName>
    <definedName name="COOCountry_Range">#N/A</definedName>
    <definedName name="COODest_Range">#N/A</definedName>
    <definedName name="CURTAINSDRAPESA1">[1]!Table1[[#All],[VALENCE]]</definedName>
    <definedName name="CURTAINSDRAPESS">[1]!Table1[[#All],[OTHER]]</definedName>
    <definedName name="d">#N/A</definedName>
    <definedName name="dealPricing_Range">#N/A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UVETCOVERSA1">[1]!Table1[[#All],[EURO]]</definedName>
    <definedName name="DUVETCOVERSS">[1]!Table1[[#All],[DUVETS]]</definedName>
    <definedName name="ESSENTIALOILDIFFUSERS">#REF!</definedName>
    <definedName name="ESSENTIALOILSDIFFUSERS">#REF!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scalweeks">#REF!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IDSBEDDINGA1">[1]!Table1[[#All],[STANDARD]]</definedName>
    <definedName name="KIDSBEDDINGS">[1]!Table1[[#All],[COORDINATING PILLOWS]]</definedName>
    <definedName name="LicensedProduct_Range">#N/A</definedName>
    <definedName name="MELTS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NumberOfGroups">12</definedName>
    <definedName name="OTHERCANDLES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kgFormat">#N/A</definedName>
    <definedName name="POOP">#REF!</definedName>
    <definedName name="POTPOURRI">#REF!</definedName>
    <definedName name="POtype">#REF!</definedName>
    <definedName name="Preticketed_Range">#N/A</definedName>
    <definedName name="Prints">#REF!</definedName>
    <definedName name="QUILTSANDCOVERLETSA1">[1]!Table1[[#All],[KING / CAL KING]]</definedName>
    <definedName name="QUILTSANDCOVERLETSS">[1]!Table1[[#All],[QUILT]]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SellUnits_Range">#N/A</definedName>
    <definedName name="SHEETSA1">[1]!Table1[[#All],[KING PC]]</definedName>
    <definedName name="SHEETSS">[1]!Table1[[#All],[BEDDING SETS]]</definedName>
    <definedName name="size1">#REF!</definedName>
    <definedName name="size1a">#REF!</definedName>
    <definedName name="suggestedMessage_Range">#N/A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ransitCalendar">#REF!</definedName>
    <definedName name="TransitOTBWeeks">#REF!</definedName>
    <definedName name="VALENCESA1">[1]!Table1[[#All],[PANEL]]</definedName>
    <definedName name="VALENCESS">[1]!Table1[[#All],[N/A]]</definedName>
    <definedName name="VASE">#REF!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TREATMENTS">[1]!Table1[[#All],[VALENCES]]</definedName>
    <definedName name="WREATH">#REF!</definedName>
  </definedNames>
  <calcPr calcId="152511" iterate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13" l="1"/>
  <c r="AS4" i="13"/>
  <c r="BA8" i="13"/>
  <c r="AZ7" i="13"/>
  <c r="AO7" i="13"/>
  <c r="AS7" i="13"/>
  <c r="AK7" i="13"/>
  <c r="AG7" i="13"/>
  <c r="AH7" i="13" s="1"/>
  <c r="AB7" i="13"/>
  <c r="AC7" i="13" s="1"/>
  <c r="AE7" i="13" s="1"/>
  <c r="AZ6" i="13"/>
  <c r="AO6" i="13"/>
  <c r="AS6" i="13"/>
  <c r="AK6" i="13"/>
  <c r="AG6" i="13"/>
  <c r="AB6" i="13"/>
  <c r="AC6" i="13" s="1"/>
  <c r="AE6" i="13" s="1"/>
  <c r="AZ5" i="13"/>
  <c r="AM5" i="13"/>
  <c r="AS5" i="13"/>
  <c r="AO5" i="13"/>
  <c r="AK5" i="13"/>
  <c r="AG5" i="13"/>
  <c r="AB5" i="13"/>
  <c r="AC5" i="13" s="1"/>
  <c r="AE5" i="13" s="1"/>
  <c r="AZ4" i="13"/>
  <c r="AM4" i="13"/>
  <c r="AK4" i="13"/>
  <c r="AG4" i="13"/>
  <c r="AB4" i="13"/>
  <c r="AC4" i="13" s="1"/>
  <c r="AE4" i="13" s="1"/>
  <c r="AH4" i="13"/>
  <c r="AZ3" i="13"/>
  <c r="AS3" i="13"/>
  <c r="AM3" i="13"/>
  <c r="AK3" i="13"/>
  <c r="AG3" i="13"/>
  <c r="AB3" i="13"/>
  <c r="AC3" i="13" s="1"/>
  <c r="AE3" i="13" s="1"/>
  <c r="AH3" i="13"/>
  <c r="AZ2" i="13"/>
  <c r="AS2" i="13"/>
  <c r="AO2" i="13"/>
  <c r="AM2" i="13"/>
  <c r="AK2" i="13"/>
  <c r="AG2" i="13"/>
  <c r="AH2" i="13" s="1"/>
  <c r="AB2" i="13"/>
  <c r="AC2" i="13" s="1"/>
  <c r="AE2" i="13" s="1"/>
  <c r="AI2" i="13" l="1"/>
  <c r="AZ8" i="13"/>
  <c r="AI3" i="13"/>
  <c r="AI7" i="13"/>
  <c r="AT3" i="13"/>
  <c r="AT2" i="13"/>
  <c r="AU2" i="13" s="1"/>
  <c r="AV2" i="13" s="1"/>
  <c r="AO4" i="13"/>
  <c r="AT4" i="13" s="1"/>
  <c r="AT5" i="13"/>
  <c r="AM6" i="13"/>
  <c r="AT6" i="13" s="1"/>
  <c r="AM7" i="13"/>
  <c r="AT7" i="13" s="1"/>
  <c r="AH5" i="13"/>
  <c r="AI5" i="13" s="1"/>
  <c r="AH6" i="13"/>
  <c r="AI6" i="13" s="1"/>
  <c r="AI4" i="13"/>
  <c r="AU3" i="13" l="1"/>
  <c r="AV3" i="13" s="1"/>
  <c r="AU5" i="13"/>
  <c r="AV5" i="13" s="1"/>
  <c r="AU7" i="13"/>
  <c r="AV7" i="13" s="1"/>
  <c r="AU6" i="13"/>
  <c r="AV6" i="13" s="1"/>
  <c r="AU4" i="13"/>
  <c r="AV4" i="13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<sst xmlns="http://schemas.openxmlformats.org/spreadsheetml/2006/main" count="129" uniqueCount="71">
  <si>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</si>
  <si>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</si>
  <si>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</si>
  <si>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</si>
  <si>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</si>
  <si>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</si>
  <si>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</si>
  <si>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</si>
  <si>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</si>
  <si>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</si>
  <si>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</si>
  <si>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</si>
  <si>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</si>
  <si>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</si>
  <si>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</si>
  <si>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</si>
  <si>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</si>
  <si>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</si>
  <si>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</si>
  <si>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</si>
  <si>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</si>
  <si>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</si>
  <si>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</si>
  <si>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</si>
  <si>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</si>
  <si>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</si>
  <si>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</si>
  <si>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</si>
  <si>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</si>
  <si>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</si>
  <si>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</si>
  <si>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</si>
  <si>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</si>
  <si>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</si>
  <si>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</si>
  <si>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</si>
  <si>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</si>
  <si>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</si>
  <si>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</si>
  <si>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</si>
  <si>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</si>
  <si>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</si>
  <si>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</si>
  <si>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</si>
  <si>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</si>
  <si>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</si>
  <si>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</si>
  <si>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</si>
  <si>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</si>
  <si>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</si>
  <si>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</si>
  <si>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</si>
  <si>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</si>
  <si>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</si>
  <si>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</si>
  <si>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</si>
  <si>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</si>
  <si>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N/A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</si>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</sst>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/>
    <xf numFmtId="0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Font="1" applyBorder="1" applyAlignment="1">
      <alignment vertical="center" wrapText="1"/>
    </xf>
    <xf numFmtId="183" fontId="8" fillId="0" borderId="1" xfId="1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center" vertical="center"/>
    </xf>
    <xf numFmtId="0" fontId="2" fillId="0" borderId="1" xfId="11" applyFont="1" applyBorder="1" applyAlignment="1">
      <alignment horizontal="center"/>
    </xf>
    <xf numFmtId="0" fontId="5" fillId="0" borderId="1" xfId="11" applyFont="1" applyBorder="1" applyAlignment="1">
      <alignment horizontal="center"/>
    </xf>
  </cellXfs>
  <cellStyles count="13">
    <cellStyle name="Currency 2" xfId="6"/>
    <cellStyle name="Currency 2 3 2" xfId="5"/>
    <cellStyle name="Currency_Sheet1 2" xfId="2"/>
    <cellStyle name="Normal 2" xfId="11"/>
    <cellStyle name="Normal 2 18 2" xfId="12"/>
    <cellStyle name="Normal 33" xfId="1"/>
    <cellStyle name="Normal_Copy of Request For Quote -- updated by VV on 043008 FINAL FINAL (4)" xfId="8"/>
    <cellStyle name="Normal_Fashion Bedding Fall 2012 2" xfId="3"/>
    <cellStyle name="Percent 2" xfId="10"/>
    <cellStyle name="Style 1" xfId="7"/>
    <cellStyle name="常规" xfId="0" builtinId="0"/>
    <cellStyle name="常规 8" xfId="9"/>
    <cellStyle name="样式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218440</xdr:colOff>
      <xdr:row>1</xdr:row>
      <xdr:rowOff>195580</xdr:rowOff>
    </xdr:from>
    <xdr:to>
      <xdr:col>1</xdr:col>
      <xdr:colOff>2011680</xdr:colOff>
      <xdr:row>3</xdr:row>
      <xdr:rowOff>639445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" y="1371600"/>
          <a:ext cx="1793240" cy="219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194945</xdr:colOff>
      <xdr:row>4</xdr:row>
      <xdr:rowOff>149225</xdr:rowOff>
    </xdr:from>
    <xdr:to>
      <xdr:col>1</xdr:col>
      <xdr:colOff>2055495</xdr:colOff>
      <xdr:row>6</xdr:row>
      <xdr:rowOff>693420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375" y="3954145"/>
          <a:ext cx="1860550" cy="2296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8"/>
  <sheetViews>
    <sheetView tabSelected="1" topLeftCell="K1" zoomScale="85" zoomScaleNormal="85" workbookViewId="0">
      <selection activeCell="Q12" sqref="Q12:Q19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5" width="9.25" hidden="1" customWidth="1"/>
    <col min="58" max="58" width="12.875"/>
  </cols>
  <sheetData>
    <row r="1" spans="1:55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2" t="s">
        <v>52</v>
      </c>
      <c r="AY1" s="23" t="s">
        <v>53</v>
      </c>
      <c r="AZ1" s="24" t="s">
        <v>54</v>
      </c>
      <c r="BA1" s="25" t="s">
        <v>65</v>
      </c>
      <c r="BB1" s="26" t="s">
        <v>55</v>
      </c>
      <c r="BC1" s="26" t="s">
        <v>56</v>
      </c>
    </row>
    <row r="2" spans="1:55" ht="69" customHeight="1" x14ac:dyDescent="0.25">
      <c r="A2" s="27">
        <v>1</v>
      </c>
      <c r="B2" s="51"/>
      <c r="C2" s="50" t="s">
        <v>57</v>
      </c>
      <c r="D2" s="28" t="s">
        <v>2</v>
      </c>
      <c r="E2" s="25"/>
      <c r="F2" s="25" t="s">
        <v>4</v>
      </c>
      <c r="G2" s="25" t="s">
        <v>0</v>
      </c>
      <c r="H2" s="25" t="s">
        <v>66</v>
      </c>
      <c r="I2" s="25" t="s">
        <v>67</v>
      </c>
      <c r="J2" s="29" t="s">
        <v>58</v>
      </c>
      <c r="K2" s="25" t="s">
        <v>59</v>
      </c>
      <c r="L2" s="30" t="s">
        <v>68</v>
      </c>
      <c r="M2" s="25" t="s">
        <v>60</v>
      </c>
      <c r="N2" s="31"/>
      <c r="O2" s="31"/>
      <c r="P2" s="25" t="s">
        <v>61</v>
      </c>
      <c r="Q2" s="32">
        <v>126.23</v>
      </c>
      <c r="R2" s="33">
        <v>7.65</v>
      </c>
      <c r="S2" s="34">
        <v>16.5</v>
      </c>
      <c r="T2" s="34">
        <v>16.5</v>
      </c>
      <c r="U2" s="35"/>
      <c r="V2" s="25" t="s">
        <v>62</v>
      </c>
      <c r="W2" s="36">
        <v>46</v>
      </c>
      <c r="X2" s="36">
        <v>36</v>
      </c>
      <c r="Y2" s="36">
        <v>21</v>
      </c>
      <c r="Z2" s="37"/>
      <c r="AA2" s="38">
        <v>1</v>
      </c>
      <c r="AB2" s="39">
        <f t="shared" ref="AB2:AB7" si="0">IF(W2="","",W2*X2*Y2/1000000)</f>
        <v>3.4776000000000001E-2</v>
      </c>
      <c r="AC2" s="40">
        <f t="shared" ref="AC2:AC7" si="1">IF(AA2="","",65/AB2*AA2)</f>
        <v>1869.105129974695</v>
      </c>
      <c r="AD2" s="41">
        <v>3700</v>
      </c>
      <c r="AE2" s="42">
        <f t="shared" ref="AE2:AE7" si="2">IF(ISERROR(AD2/AC2),"",AD2/AC2)</f>
        <v>1.9795569230769232</v>
      </c>
      <c r="AF2" s="25" t="s">
        <v>63</v>
      </c>
      <c r="AG2" s="43">
        <f t="shared" ref="AG2:AG7" si="3">12.8%+10%</f>
        <v>0.22800000000000001</v>
      </c>
      <c r="AH2" s="42">
        <f t="shared" ref="AH2:AH7" si="4">IF(ISERROR(T2*AG2),"",T2*AG2)</f>
        <v>3.762</v>
      </c>
      <c r="AI2" s="42">
        <f t="shared" ref="AI2:AI7" si="5">IF(ISERROR(T2+AE2+AH2),"",T2+AE2+AH2)</f>
        <v>22.241556923076924</v>
      </c>
      <c r="AJ2" s="44">
        <v>0.31</v>
      </c>
      <c r="AK2" s="42">
        <f>IF(ISERROR(AW2*AJ2),"",AW2*AJ2)</f>
        <v>16.178899999999999</v>
      </c>
      <c r="AL2" s="44"/>
      <c r="AM2" s="42">
        <f>IF(ISERROR(AW2*AL2),"",AW2*AL2)</f>
        <v>0</v>
      </c>
      <c r="AN2" s="44">
        <v>0.1</v>
      </c>
      <c r="AO2" s="42">
        <f>IF(ISERROR(AW2*AN2),"",AW2*AN2)</f>
        <v>5.2190000000000003</v>
      </c>
      <c r="AP2" s="42"/>
      <c r="AQ2" s="25"/>
      <c r="AR2" s="44"/>
      <c r="AS2" s="42">
        <f>IF(ISERROR(AW2*AR2),"",AW2*AR2)</f>
        <v>0</v>
      </c>
      <c r="AT2" s="42">
        <f t="shared" ref="AT2:AT7" si="6">IF(ISERROR(AK2+AM2+AO2+AP2+AS2),"",AK2+AM2+AO2+AP2+AS2)</f>
        <v>21.3979</v>
      </c>
      <c r="AU2" s="42">
        <f t="shared" ref="AU2:AU7" si="7">IF(ISERROR(AI2+AT2),"",AI2+AT2)</f>
        <v>43.639456923076921</v>
      </c>
      <c r="AV2" s="45">
        <f>IF(ISERROR((AW2-AU2)/AW2),"",(AW2-AU2)/AW2)</f>
        <v>0.16383489321561751</v>
      </c>
      <c r="AW2" s="42">
        <v>52.19</v>
      </c>
      <c r="AX2" s="46">
        <v>89.99</v>
      </c>
      <c r="AY2" s="44">
        <v>0.42</v>
      </c>
      <c r="AZ2" s="47">
        <f t="shared" ref="AZ2:AZ7" si="8">SUM(BA2)</f>
        <v>396</v>
      </c>
      <c r="BA2" s="48">
        <v>396</v>
      </c>
      <c r="BB2" s="38"/>
      <c r="BC2" s="48"/>
    </row>
    <row r="3" spans="1:55" ht="69" customHeight="1" x14ac:dyDescent="0.25">
      <c r="A3" s="27">
        <v>2</v>
      </c>
      <c r="B3" s="51"/>
      <c r="C3" s="50"/>
      <c r="D3" s="28" t="s">
        <v>2</v>
      </c>
      <c r="E3" s="25"/>
      <c r="F3" s="25" t="s">
        <v>4</v>
      </c>
      <c r="G3" s="25" t="s">
        <v>0</v>
      </c>
      <c r="H3" s="25" t="s">
        <v>66</v>
      </c>
      <c r="I3" s="25" t="s">
        <v>67</v>
      </c>
      <c r="J3" s="29" t="s">
        <v>58</v>
      </c>
      <c r="K3" s="25" t="s">
        <v>59</v>
      </c>
      <c r="L3" s="30" t="s">
        <v>69</v>
      </c>
      <c r="M3" s="25" t="s">
        <v>60</v>
      </c>
      <c r="N3" s="31"/>
      <c r="O3" s="31"/>
      <c r="P3" s="25" t="s">
        <v>61</v>
      </c>
      <c r="Q3" s="32">
        <v>137.09</v>
      </c>
      <c r="R3" s="33">
        <v>7.65</v>
      </c>
      <c r="S3" s="34">
        <v>17.920000000000002</v>
      </c>
      <c r="T3" s="34">
        <v>17.920000000000002</v>
      </c>
      <c r="U3" s="35"/>
      <c r="V3" s="25" t="s">
        <v>62</v>
      </c>
      <c r="W3" s="36">
        <v>46</v>
      </c>
      <c r="X3" s="36">
        <v>36</v>
      </c>
      <c r="Y3" s="36">
        <v>23</v>
      </c>
      <c r="Z3" s="37"/>
      <c r="AA3" s="38">
        <v>1</v>
      </c>
      <c r="AB3" s="39">
        <f t="shared" si="0"/>
        <v>3.8087999999999997E-2</v>
      </c>
      <c r="AC3" s="40">
        <f t="shared" si="1"/>
        <v>1706.5742491073306</v>
      </c>
      <c r="AD3" s="41">
        <v>3700</v>
      </c>
      <c r="AE3" s="42">
        <f t="shared" si="2"/>
        <v>2.1680861538461538</v>
      </c>
      <c r="AF3" s="25" t="s">
        <v>63</v>
      </c>
      <c r="AG3" s="43">
        <f t="shared" si="3"/>
        <v>0.22800000000000001</v>
      </c>
      <c r="AH3" s="42">
        <f t="shared" si="4"/>
        <v>4.0857600000000005</v>
      </c>
      <c r="AI3" s="42">
        <f t="shared" si="5"/>
        <v>24.173846153846156</v>
      </c>
      <c r="AJ3" s="44">
        <v>0.31</v>
      </c>
      <c r="AK3" s="42">
        <f>IF(ISERROR(AW3*AJ3),"",AW3*AJ3)</f>
        <v>17.976900000000001</v>
      </c>
      <c r="AL3" s="44"/>
      <c r="AM3" s="42">
        <f>IF(ISERROR(AW3*AL3),"",AW3*AL3)</f>
        <v>0</v>
      </c>
      <c r="AN3" s="44">
        <v>0.1</v>
      </c>
      <c r="AO3" s="42">
        <f>IF(ISERROR(AW3*AN3),"",AW3*AN3)</f>
        <v>5.7990000000000004</v>
      </c>
      <c r="AP3" s="42"/>
      <c r="AQ3" s="25"/>
      <c r="AR3" s="44"/>
      <c r="AS3" s="42">
        <f>IF(ISERROR(AW3*AR3),"",AW3*AR3)</f>
        <v>0</v>
      </c>
      <c r="AT3" s="42">
        <f t="shared" si="6"/>
        <v>23.7759</v>
      </c>
      <c r="AU3" s="42">
        <f t="shared" si="7"/>
        <v>47.949746153846156</v>
      </c>
      <c r="AV3" s="45">
        <f>IF(ISERROR((AW3-AU3)/AW3),"",(AW3-AU3)/AW3)</f>
        <v>0.1731376762571796</v>
      </c>
      <c r="AW3" s="42">
        <v>57.99</v>
      </c>
      <c r="AX3" s="46">
        <v>99.99</v>
      </c>
      <c r="AY3" s="44">
        <v>0.42</v>
      </c>
      <c r="AZ3" s="47">
        <f t="shared" si="8"/>
        <v>198</v>
      </c>
      <c r="BA3" s="48">
        <v>198</v>
      </c>
      <c r="BB3" s="38"/>
      <c r="BC3" s="48"/>
    </row>
    <row r="4" spans="1:55" ht="69" customHeight="1" x14ac:dyDescent="0.25">
      <c r="A4" s="27">
        <v>3</v>
      </c>
      <c r="B4" s="51"/>
      <c r="C4" s="50"/>
      <c r="D4" s="28" t="s">
        <v>2</v>
      </c>
      <c r="E4" s="25"/>
      <c r="F4" s="25" t="s">
        <v>4</v>
      </c>
      <c r="G4" s="25" t="s">
        <v>0</v>
      </c>
      <c r="H4" s="25" t="s">
        <v>66</v>
      </c>
      <c r="I4" s="25" t="s">
        <v>67</v>
      </c>
      <c r="J4" s="29" t="s">
        <v>58</v>
      </c>
      <c r="K4" s="25" t="s">
        <v>59</v>
      </c>
      <c r="L4" s="30" t="s">
        <v>70</v>
      </c>
      <c r="M4" s="25" t="s">
        <v>60</v>
      </c>
      <c r="N4" s="31"/>
      <c r="O4" s="31"/>
      <c r="P4" s="25" t="s">
        <v>61</v>
      </c>
      <c r="Q4" s="32">
        <v>143.21</v>
      </c>
      <c r="R4" s="33">
        <v>7.65</v>
      </c>
      <c r="S4" s="34">
        <v>18.72</v>
      </c>
      <c r="T4" s="34">
        <v>18.72</v>
      </c>
      <c r="U4" s="35"/>
      <c r="V4" s="25" t="s">
        <v>62</v>
      </c>
      <c r="W4" s="36">
        <v>46</v>
      </c>
      <c r="X4" s="36">
        <v>36</v>
      </c>
      <c r="Y4" s="36">
        <v>25</v>
      </c>
      <c r="Z4" s="37"/>
      <c r="AA4" s="38">
        <v>1</v>
      </c>
      <c r="AB4" s="39">
        <f t="shared" si="0"/>
        <v>4.1399999999999999E-2</v>
      </c>
      <c r="AC4" s="40">
        <f t="shared" si="1"/>
        <v>1570.0483091787439</v>
      </c>
      <c r="AD4" s="41">
        <v>3700</v>
      </c>
      <c r="AE4" s="42">
        <f t="shared" si="2"/>
        <v>2.3566153846153846</v>
      </c>
      <c r="AF4" s="25" t="s">
        <v>63</v>
      </c>
      <c r="AG4" s="43">
        <f t="shared" si="3"/>
        <v>0.22800000000000001</v>
      </c>
      <c r="AH4" s="42">
        <f t="shared" si="4"/>
        <v>4.26816</v>
      </c>
      <c r="AI4" s="42">
        <f t="shared" si="5"/>
        <v>25.344775384615382</v>
      </c>
      <c r="AJ4" s="44">
        <v>0.31</v>
      </c>
      <c r="AK4" s="42">
        <f>IF(ISERROR(AW4*AJ4),"",AW4*AJ4)</f>
        <v>19.774899999999999</v>
      </c>
      <c r="AL4" s="44"/>
      <c r="AM4" s="42">
        <f>IF(ISERROR(AW4*AL4),"",AW4*AL4)</f>
        <v>0</v>
      </c>
      <c r="AN4" s="44">
        <v>0.1</v>
      </c>
      <c r="AO4" s="42">
        <f>IF(ISERROR(AW4*AN4),"",AW4*AN4)</f>
        <v>6.3790000000000004</v>
      </c>
      <c r="AP4" s="42"/>
      <c r="AQ4" s="25"/>
      <c r="AR4" s="44"/>
      <c r="AS4" s="42">
        <f>IF(ISERROR(AW4*AR4),"",AW4*AR4)</f>
        <v>0</v>
      </c>
      <c r="AT4" s="42">
        <f t="shared" si="6"/>
        <v>26.1539</v>
      </c>
      <c r="AU4" s="42">
        <f t="shared" si="7"/>
        <v>51.498675384615382</v>
      </c>
      <c r="AV4" s="45">
        <f>IF(ISERROR((AW4-AU4)/AW4),"",(AW4-AU4)/AW4)</f>
        <v>0.19268419212078097</v>
      </c>
      <c r="AW4" s="42">
        <v>63.79</v>
      </c>
      <c r="AX4" s="46">
        <v>109.99</v>
      </c>
      <c r="AY4" s="44">
        <v>0.42</v>
      </c>
      <c r="AZ4" s="47">
        <f t="shared" si="8"/>
        <v>99</v>
      </c>
      <c r="BA4" s="48">
        <v>99</v>
      </c>
      <c r="BB4" s="38"/>
      <c r="BC4" s="48"/>
    </row>
    <row r="5" spans="1:55" ht="69" customHeight="1" x14ac:dyDescent="0.25">
      <c r="A5" s="27">
        <v>4</v>
      </c>
      <c r="B5" s="52"/>
      <c r="C5" s="50" t="s">
        <v>57</v>
      </c>
      <c r="D5" s="28" t="s">
        <v>2</v>
      </c>
      <c r="E5" s="25"/>
      <c r="F5" s="25" t="s">
        <v>4</v>
      </c>
      <c r="G5" s="25" t="s">
        <v>0</v>
      </c>
      <c r="H5" s="25" t="s">
        <v>66</v>
      </c>
      <c r="I5" s="25" t="s">
        <v>67</v>
      </c>
      <c r="J5" s="29" t="s">
        <v>58</v>
      </c>
      <c r="K5" s="25" t="s">
        <v>59</v>
      </c>
      <c r="L5" s="30" t="s">
        <v>68</v>
      </c>
      <c r="M5" s="25" t="s">
        <v>64</v>
      </c>
      <c r="N5" s="31"/>
      <c r="O5" s="31"/>
      <c r="P5" s="25" t="s">
        <v>61</v>
      </c>
      <c r="Q5" s="32">
        <v>126.23</v>
      </c>
      <c r="R5" s="33">
        <v>7.65</v>
      </c>
      <c r="S5" s="34">
        <v>16.5</v>
      </c>
      <c r="T5" s="34">
        <v>16.5</v>
      </c>
      <c r="U5" s="35"/>
      <c r="V5" s="25" t="s">
        <v>62</v>
      </c>
      <c r="W5" s="36">
        <v>46</v>
      </c>
      <c r="X5" s="36">
        <v>36</v>
      </c>
      <c r="Y5" s="36">
        <v>21</v>
      </c>
      <c r="Z5" s="37"/>
      <c r="AA5" s="38">
        <v>1</v>
      </c>
      <c r="AB5" s="39">
        <f t="shared" si="0"/>
        <v>3.4776000000000001E-2</v>
      </c>
      <c r="AC5" s="40">
        <f t="shared" si="1"/>
        <v>1869.105129974695</v>
      </c>
      <c r="AD5" s="41">
        <v>3700</v>
      </c>
      <c r="AE5" s="42">
        <f t="shared" si="2"/>
        <v>1.9795569230769232</v>
      </c>
      <c r="AF5" s="25" t="s">
        <v>63</v>
      </c>
      <c r="AG5" s="43">
        <f t="shared" si="3"/>
        <v>0.22800000000000001</v>
      </c>
      <c r="AH5" s="42">
        <f t="shared" si="4"/>
        <v>3.762</v>
      </c>
      <c r="AI5" s="42">
        <f t="shared" si="5"/>
        <v>22.241556923076924</v>
      </c>
      <c r="AJ5" s="44">
        <v>0.31</v>
      </c>
      <c r="AK5" s="42">
        <f t="shared" ref="AK5:AK7" si="9">IF(ISERROR(AW5*AJ5),"",AW5*AJ5)</f>
        <v>16.178899999999999</v>
      </c>
      <c r="AL5" s="44"/>
      <c r="AM5" s="42">
        <f t="shared" ref="AM5:AM7" si="10">IF(ISERROR(AW5*AL5),"",AW5*AL5)</f>
        <v>0</v>
      </c>
      <c r="AN5" s="44">
        <v>0.1</v>
      </c>
      <c r="AO5" s="42">
        <f t="shared" ref="AO5:AO7" si="11">IF(ISERROR(AW5*AN5),"",AW5*AN5)</f>
        <v>5.2190000000000003</v>
      </c>
      <c r="AP5" s="42"/>
      <c r="AQ5" s="25"/>
      <c r="AR5" s="44"/>
      <c r="AS5" s="42">
        <f t="shared" ref="AS5:AS7" si="12">IF(ISERROR(AW5*AR5),"",AW5*AR5)</f>
        <v>0</v>
      </c>
      <c r="AT5" s="42">
        <f t="shared" si="6"/>
        <v>21.3979</v>
      </c>
      <c r="AU5" s="42">
        <f t="shared" si="7"/>
        <v>43.639456923076921</v>
      </c>
      <c r="AV5" s="45">
        <f t="shared" ref="AV5:AV7" si="13">IF(ISERROR((AW5-AU5)/AW5),"",(AW5-AU5)/AW5)</f>
        <v>0.16383489321561751</v>
      </c>
      <c r="AW5" s="42">
        <v>52.19</v>
      </c>
      <c r="AX5" s="46">
        <v>89.99</v>
      </c>
      <c r="AY5" s="44">
        <v>0.42</v>
      </c>
      <c r="AZ5" s="47">
        <f t="shared" si="8"/>
        <v>198</v>
      </c>
      <c r="BA5" s="48">
        <v>198</v>
      </c>
      <c r="BB5" s="38"/>
      <c r="BC5" s="48"/>
    </row>
    <row r="6" spans="1:55" ht="69" customHeight="1" x14ac:dyDescent="0.25">
      <c r="A6" s="27">
        <v>5</v>
      </c>
      <c r="B6" s="52"/>
      <c r="C6" s="50"/>
      <c r="D6" s="28" t="s">
        <v>2</v>
      </c>
      <c r="E6" s="25"/>
      <c r="F6" s="25" t="s">
        <v>4</v>
      </c>
      <c r="G6" s="25" t="s">
        <v>0</v>
      </c>
      <c r="H6" s="25" t="s">
        <v>66</v>
      </c>
      <c r="I6" s="25" t="s">
        <v>67</v>
      </c>
      <c r="J6" s="29" t="s">
        <v>58</v>
      </c>
      <c r="K6" s="25" t="s">
        <v>59</v>
      </c>
      <c r="L6" s="30" t="s">
        <v>69</v>
      </c>
      <c r="M6" s="25" t="s">
        <v>64</v>
      </c>
      <c r="N6" s="31"/>
      <c r="O6" s="31"/>
      <c r="P6" s="25" t="s">
        <v>61</v>
      </c>
      <c r="Q6" s="32">
        <v>137.09</v>
      </c>
      <c r="R6" s="33">
        <v>7.65</v>
      </c>
      <c r="S6" s="34">
        <v>17.920000000000002</v>
      </c>
      <c r="T6" s="34">
        <v>17.920000000000002</v>
      </c>
      <c r="U6" s="35"/>
      <c r="V6" s="25" t="s">
        <v>62</v>
      </c>
      <c r="W6" s="36">
        <v>46</v>
      </c>
      <c r="X6" s="36">
        <v>36</v>
      </c>
      <c r="Y6" s="36">
        <v>23</v>
      </c>
      <c r="Z6" s="37"/>
      <c r="AA6" s="38">
        <v>1</v>
      </c>
      <c r="AB6" s="39">
        <f t="shared" si="0"/>
        <v>3.8087999999999997E-2</v>
      </c>
      <c r="AC6" s="40">
        <f t="shared" si="1"/>
        <v>1706.5742491073306</v>
      </c>
      <c r="AD6" s="41">
        <v>3700</v>
      </c>
      <c r="AE6" s="42">
        <f t="shared" si="2"/>
        <v>2.1680861538461538</v>
      </c>
      <c r="AF6" s="25" t="s">
        <v>63</v>
      </c>
      <c r="AG6" s="43">
        <f t="shared" si="3"/>
        <v>0.22800000000000001</v>
      </c>
      <c r="AH6" s="42">
        <f t="shared" si="4"/>
        <v>4.0857600000000005</v>
      </c>
      <c r="AI6" s="42">
        <f t="shared" si="5"/>
        <v>24.173846153846156</v>
      </c>
      <c r="AJ6" s="44">
        <v>0.31</v>
      </c>
      <c r="AK6" s="42">
        <f t="shared" si="9"/>
        <v>17.976900000000001</v>
      </c>
      <c r="AL6" s="44"/>
      <c r="AM6" s="42">
        <f t="shared" si="10"/>
        <v>0</v>
      </c>
      <c r="AN6" s="44">
        <v>0.1</v>
      </c>
      <c r="AO6" s="42">
        <f t="shared" si="11"/>
        <v>5.7990000000000004</v>
      </c>
      <c r="AP6" s="42"/>
      <c r="AQ6" s="25"/>
      <c r="AR6" s="44"/>
      <c r="AS6" s="42">
        <f t="shared" si="12"/>
        <v>0</v>
      </c>
      <c r="AT6" s="42">
        <f t="shared" si="6"/>
        <v>23.7759</v>
      </c>
      <c r="AU6" s="42">
        <f t="shared" si="7"/>
        <v>47.949746153846156</v>
      </c>
      <c r="AV6" s="45">
        <f t="shared" si="13"/>
        <v>0.1731376762571796</v>
      </c>
      <c r="AW6" s="42">
        <v>57.99</v>
      </c>
      <c r="AX6" s="46">
        <v>99.99</v>
      </c>
      <c r="AY6" s="44">
        <v>0.42</v>
      </c>
      <c r="AZ6" s="47">
        <f t="shared" si="8"/>
        <v>99</v>
      </c>
      <c r="BA6" s="48">
        <v>99</v>
      </c>
      <c r="BB6" s="38"/>
      <c r="BC6" s="48"/>
    </row>
    <row r="7" spans="1:55" ht="69" customHeight="1" x14ac:dyDescent="0.25">
      <c r="A7" s="27">
        <v>6</v>
      </c>
      <c r="B7" s="52"/>
      <c r="C7" s="50"/>
      <c r="D7" s="28" t="s">
        <v>2</v>
      </c>
      <c r="E7" s="25"/>
      <c r="F7" s="25" t="s">
        <v>4</v>
      </c>
      <c r="G7" s="25" t="s">
        <v>0</v>
      </c>
      <c r="H7" s="25" t="s">
        <v>66</v>
      </c>
      <c r="I7" s="25" t="s">
        <v>67</v>
      </c>
      <c r="J7" s="29" t="s">
        <v>58</v>
      </c>
      <c r="K7" s="25" t="s">
        <v>59</v>
      </c>
      <c r="L7" s="30" t="s">
        <v>70</v>
      </c>
      <c r="M7" s="25" t="s">
        <v>64</v>
      </c>
      <c r="N7" s="31"/>
      <c r="O7" s="31"/>
      <c r="P7" s="25" t="s">
        <v>61</v>
      </c>
      <c r="Q7" s="32">
        <v>143.21</v>
      </c>
      <c r="R7" s="33">
        <v>7.65</v>
      </c>
      <c r="S7" s="34">
        <v>18.72</v>
      </c>
      <c r="T7" s="34">
        <v>18.72</v>
      </c>
      <c r="U7" s="35"/>
      <c r="V7" s="25" t="s">
        <v>62</v>
      </c>
      <c r="W7" s="36">
        <v>46</v>
      </c>
      <c r="X7" s="36">
        <v>36</v>
      </c>
      <c r="Y7" s="36">
        <v>25</v>
      </c>
      <c r="Z7" s="37"/>
      <c r="AA7" s="38">
        <v>1</v>
      </c>
      <c r="AB7" s="39">
        <f t="shared" si="0"/>
        <v>4.1399999999999999E-2</v>
      </c>
      <c r="AC7" s="40">
        <f t="shared" si="1"/>
        <v>1570.0483091787439</v>
      </c>
      <c r="AD7" s="41">
        <v>3700</v>
      </c>
      <c r="AE7" s="42">
        <f t="shared" si="2"/>
        <v>2.3566153846153846</v>
      </c>
      <c r="AF7" s="25" t="s">
        <v>63</v>
      </c>
      <c r="AG7" s="43">
        <f t="shared" si="3"/>
        <v>0.22800000000000001</v>
      </c>
      <c r="AH7" s="42">
        <f t="shared" si="4"/>
        <v>4.26816</v>
      </c>
      <c r="AI7" s="42">
        <f t="shared" si="5"/>
        <v>25.344775384615382</v>
      </c>
      <c r="AJ7" s="44">
        <v>0.31</v>
      </c>
      <c r="AK7" s="42">
        <f t="shared" si="9"/>
        <v>19.774899999999999</v>
      </c>
      <c r="AL7" s="44"/>
      <c r="AM7" s="42">
        <f t="shared" si="10"/>
        <v>0</v>
      </c>
      <c r="AN7" s="44">
        <v>0.1</v>
      </c>
      <c r="AO7" s="42">
        <f t="shared" si="11"/>
        <v>6.3790000000000004</v>
      </c>
      <c r="AP7" s="42"/>
      <c r="AQ7" s="25"/>
      <c r="AR7" s="44"/>
      <c r="AS7" s="42">
        <f t="shared" si="12"/>
        <v>0</v>
      </c>
      <c r="AT7" s="42">
        <f t="shared" si="6"/>
        <v>26.1539</v>
      </c>
      <c r="AU7" s="42">
        <f t="shared" si="7"/>
        <v>51.498675384615382</v>
      </c>
      <c r="AV7" s="45">
        <f t="shared" si="13"/>
        <v>0.19268419212078097</v>
      </c>
      <c r="AW7" s="42">
        <v>63.79</v>
      </c>
      <c r="AX7" s="46">
        <v>109.99</v>
      </c>
      <c r="AY7" s="44">
        <v>0.42</v>
      </c>
      <c r="AZ7" s="47">
        <f t="shared" si="8"/>
        <v>50</v>
      </c>
      <c r="BA7" s="48">
        <v>50</v>
      </c>
      <c r="BB7" s="38"/>
      <c r="BC7" s="48"/>
    </row>
    <row r="8" spans="1:55" ht="15" x14ac:dyDescent="0.25">
      <c r="AZ8" s="49">
        <f>SUM(AZ2:AZ7)</f>
        <v>1040</v>
      </c>
      <c r="BA8" s="49">
        <f>SUM(BA2:BA7)</f>
        <v>1040</v>
      </c>
    </row>
  </sheetData>
  <protectedRanges>
    <protectedRange sqref="R2:R7" name="Range1"/>
    <protectedRange sqref="K2:K4" name="Range1_1"/>
    <protectedRange sqref="M2:M4" name="Range1_2"/>
    <protectedRange sqref="AF2:AG4" name="Range1_4"/>
    <protectedRange sqref="AX2:AX7" name="Range1_3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2024-02-11T06:17:00Z</dcterms:created>
  <dcterms:modified xsi:type="dcterms:W3CDTF">2026-05-08T07:52:03Z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