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xr:revisionPtr revIDLastSave="0" documentId="8_{43C6A607-F1F1-4803-B661-312B52AA2DE5}" xr6:coauthVersionLast="47" xr6:coauthVersionMax="47" xr10:uidLastSave="{00000000-0000-0000-0000-000000000000}"/>
  <bookViews>
    <workbookView xWindow="-110" yWindow="-110" windowWidth="19420" windowHeight="11500" xr2:uid="{39B1E41E-01A0-4E02-B458-902B54DA6464}"/>
  </bookViews>
  <sheets>
    <sheet name="Ite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D3" i="1" l="1"/>
  <c r="BA3" i="1"/>
  <c r="AU3" i="1"/>
  <c r="AR3" i="1"/>
  <c r="AP3" i="1"/>
  <c r="AN3" i="1"/>
  <c r="AL3" i="1"/>
  <c r="AI3" i="1"/>
  <c r="AB3" i="1"/>
  <c r="AD3" i="1" s="1"/>
  <c r="AF3" i="1" s="1"/>
  <c r="BD2" i="1"/>
  <c r="BA2" i="1"/>
  <c r="AU2" i="1"/>
  <c r="AR2" i="1"/>
  <c r="AP2" i="1"/>
  <c r="AN2" i="1"/>
  <c r="AL2" i="1"/>
  <c r="AI2" i="1"/>
  <c r="AB2" i="1"/>
  <c r="AD2" i="1" s="1"/>
  <c r="AF2" i="1" s="1"/>
  <c r="AJ2" i="1" s="1"/>
  <c r="AV2" i="1" l="1"/>
  <c r="AW2" i="1" s="1"/>
  <c r="AJ3" i="1"/>
  <c r="AV3" i="1"/>
  <c r="AW3" i="1" s="1"/>
  <c r="AX2" i="1" l="1"/>
  <c r="BC2" i="1"/>
  <c r="BC3" i="1"/>
  <c r="AX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AB1" authorId="0" shapeId="0" xr:uid="{692C62E9-CE38-4867-8287-2083D02D6230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D1" authorId="0" shapeId="0" xr:uid="{FDDB1DC0-6436-4A23-9CFF-BE66CF9263B9}">
      <text>
        <r>
          <rPr>
            <sz val="11"/>
            <rFont val="Calibri"/>
            <family val="2"/>
          </rPr>
          <t>[Container Volume]/[Cubic Meter per Carton]*[Case Pack]</t>
        </r>
      </text>
    </comment>
    <comment ref="AF1" authorId="0" shapeId="0" xr:uid="{7AC7F889-981F-400D-86A0-27612ECDADBE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I1" authorId="0" shapeId="0" xr:uid="{E546B1FE-F4B5-4226-8701-B51C2461FEE2}">
      <text>
        <r>
          <rPr>
            <sz val="11"/>
            <rFont val="Calibri"/>
            <family val="2"/>
          </rPr>
          <t>[FOB Cost $ (Value)]*[Duty Rate]</t>
        </r>
      </text>
    </comment>
    <comment ref="AJ1" authorId="0" shapeId="0" xr:uid="{23F02BEA-5338-42FE-A1DA-A4CE95C903FC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L1" authorId="0" shapeId="0" xr:uid="{078EB119-72F5-442D-BBD6-BD8613C40979}">
      <text>
        <r>
          <rPr>
            <sz val="11"/>
            <rFont val="Calibri"/>
            <family val="2"/>
          </rPr>
          <t>[JLA FOB Price]*[Licensor Royalty %]</t>
        </r>
      </text>
    </comment>
    <comment ref="AN1" authorId="0" shapeId="0" xr:uid="{85265828-CA40-4299-A871-8AB014A06784}">
      <text>
        <r>
          <rPr>
            <sz val="11"/>
            <rFont val="Calibri"/>
            <family val="2"/>
          </rPr>
          <t>[FOB Cost]*[Tech Royalty %]</t>
        </r>
      </text>
    </comment>
    <comment ref="AP1" authorId="0" shapeId="0" xr:uid="{6D42D1F0-5113-4F3F-BF1C-A67A5F28026D}">
      <text>
        <r>
          <rPr>
            <sz val="11"/>
            <rFont val="Calibri"/>
            <family val="2"/>
          </rPr>
          <t>[JLA FOB Price]*[DA %]</t>
        </r>
      </text>
    </comment>
    <comment ref="AR1" authorId="0" shapeId="0" xr:uid="{19A38CF4-185F-45F9-BC8D-0E19FE68D187}">
      <text>
        <r>
          <rPr>
            <sz val="11"/>
            <rFont val="Calibri"/>
            <family val="2"/>
          </rPr>
          <t>[JLA FOB Price]*[Warehouse Charge %]</t>
        </r>
      </text>
    </comment>
    <comment ref="AU1" authorId="0" shapeId="0" xr:uid="{1BC63EF9-681F-420D-AD01-C1A2344C2188}">
      <text>
        <r>
          <rPr>
            <sz val="11"/>
            <rFont val="Calibri"/>
            <family val="2"/>
          </rPr>
          <t>[JLA FOB Price]*[Load 2 %]</t>
        </r>
      </text>
    </comment>
    <comment ref="AV1" authorId="0" shapeId="0" xr:uid="{25F4CBC2-2034-486B-A5FD-4408E49D4198}">
      <text>
        <r>
          <rPr>
            <sz val="11"/>
            <rFont val="Calibri"/>
            <family val="2"/>
          </rPr>
          <t>[Licensor Royalty $]+[Tech Royalty $]+[DA $]+[Warehouse Charge]+[Load 2 $]</t>
        </r>
      </text>
    </comment>
    <comment ref="AW1" authorId="0" shapeId="0" xr:uid="{199C7313-50C9-4CB6-88D6-9DE4E895262B}">
      <text>
        <r>
          <rPr>
            <sz val="11"/>
            <rFont val="Calibri"/>
            <family val="2"/>
          </rPr>
          <t>[LDP Cost $]+[Total Load $]</t>
        </r>
      </text>
    </comment>
    <comment ref="AX1" authorId="0" shapeId="0" xr:uid="{99B46B9E-AFC8-45BF-A0DA-1E837152C8D6}">
      <text>
        <r>
          <rPr>
            <sz val="11"/>
            <rFont val="Calibri"/>
            <family val="2"/>
          </rPr>
          <t>([JLA FOB Price Quote (Value)]-[FOB Cost w/ Load $])/[JLA FOB Price Quote (Value)]</t>
        </r>
      </text>
    </comment>
    <comment ref="BA1" authorId="0" shapeId="0" xr:uid="{8A141587-57EF-4561-8550-4B8DEF52E177}">
      <text>
        <r>
          <rPr>
            <sz val="11"/>
            <rFont val="Calibri"/>
            <family val="2"/>
          </rPr>
          <t>([Suggested Retail Price]-JLA POE Price])/[Suggested Retail Price]</t>
        </r>
      </text>
    </comment>
    <comment ref="BC1" authorId="0" shapeId="0" xr:uid="{9D09A215-FB2E-4E91-902E-275241257F15}">
      <text>
        <r>
          <rPr>
            <sz val="11"/>
            <rFont val="Calibri"/>
            <family val="2"/>
          </rPr>
          <t>[POE Cost w/ Load $]*[Total Quantity]</t>
        </r>
      </text>
    </comment>
    <comment ref="BD1" authorId="0" shapeId="0" xr:uid="{DB6D029F-E016-4003-9F44-4B859E7FE50F}">
      <text>
        <r>
          <rPr>
            <sz val="11"/>
            <rFont val="Calibri"/>
            <family val="2"/>
          </rPr>
          <t>[POE Cost w/ Load $]*[Total Quantity]</t>
        </r>
      </text>
    </comment>
  </commentList>
</comments>
</file>

<file path=xl/sharedStrings.xml><?xml version="1.0" encoding="utf-8"?>
<sst xmlns="http://schemas.openxmlformats.org/spreadsheetml/2006/main" count="86" uniqueCount="74">
  <si>
    <t>Vendor</t>
  </si>
  <si>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</si>
  <si>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</si>
  <si>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</si>
  <si>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</si>
  <si>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</si>
  <si>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</si>
  <si>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</si>
  <si>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</si>
  <si>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</si>
  <si>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  <phoneticPr fontId="2" type="noConversion"/>
  </si>
  <si>
    <t>Material-Short</t>
  </si>
  <si>
    <t>Opacity</t>
  </si>
  <si>
    <t>Size/Spec.</t>
  </si>
  <si>
    <t>Color</t>
  </si>
  <si>
    <t>Item No.</t>
  </si>
  <si>
    <t>UPC</t>
  </si>
  <si>
    <t>Customer Item#</t>
  </si>
  <si>
    <t>Unit of Measure</t>
  </si>
  <si>
    <t>UCCPM Price</t>
  </si>
  <si>
    <t>FOB Cost $ (Value)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</si>
  <si>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</si>
  <si>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</si>
  <si>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</si>
  <si>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</si>
  <si>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</si>
  <si>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</si>
  <si>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</si>
  <si>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</si>
  <si>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</si>
  <si>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</si>
  <si>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</si>
  <si>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</si>
  <si>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</si>
  <si>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</si>
  <si>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</si>
  <si>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Licensor Royalty %</t>
  </si>
  <si>
    <t>Licensor Royalty $</t>
  </si>
  <si>
    <t>Tech Royalty %</t>
  </si>
  <si>
    <t>Tech Royalty $</t>
  </si>
  <si>
    <t>DA %</t>
  </si>
  <si>
    <t>DA $</t>
  </si>
  <si>
    <t>Warehouse Charge %</t>
  </si>
  <si>
    <t>Warehouse Charge $</t>
  </si>
  <si>
    <t>Load 2</t>
  </si>
  <si>
    <t>Load 2 %</t>
  </si>
  <si>
    <t>Load 2 $</t>
  </si>
  <si>
    <t>Total Load $</t>
  </si>
  <si>
    <t>WHS Cost with Load $</t>
    <phoneticPr fontId="2" type="noConversion"/>
  </si>
  <si>
    <t>JLA WHS MU%</t>
    <phoneticPr fontId="2" type="noConversion"/>
  </si>
  <si>
    <t>JLA WHS Price Quote (Value)</t>
    <phoneticPr fontId="2" type="noConversion"/>
  </si>
  <si>
    <t>Suggested Retail Price</t>
  </si>
  <si>
    <t>Retail Markup %</t>
  </si>
  <si>
    <t>Total Quantity</t>
  </si>
  <si>
    <t>Total Cost</t>
  </si>
  <si>
    <t>Total Sales</t>
  </si>
  <si>
    <t>Cedar &amp; Rose</t>
  </si>
  <si>
    <t>WINDOW PANEL</t>
  </si>
  <si>
    <t>Lana</t>
  </si>
  <si>
    <t>95% Polyester 5% Linen Lana Tie Up Window Panel</t>
  </si>
  <si>
    <t xml:space="preserve">95%Poly, 5%Linen 210gsm </t>
    <phoneticPr fontId="2" type="noConversion"/>
  </si>
  <si>
    <t>95%polyester 5%linen, digital print on  210gsm fabric, with two 1" print ties in each front and back, 1" side and bottom hem Tie up, rod pocket</t>
    <phoneticPr fontId="2" type="noConversion"/>
  </si>
  <si>
    <t xml:space="preserve">95%polyester 5%linen, digital print </t>
    <phoneticPr fontId="2" type="noConversion"/>
  </si>
  <si>
    <t>Light Filtering</t>
  </si>
  <si>
    <t>1 Tie up 42"W x 63"L</t>
    <phoneticPr fontId="2" type="noConversion"/>
  </si>
  <si>
    <t>Piece</t>
  </si>
  <si>
    <t>Normal</t>
  </si>
  <si>
    <t>6303.92.2010</t>
  </si>
  <si>
    <t>0</t>
    <phoneticPr fontId="2" type="noConversion"/>
  </si>
  <si>
    <t>sage</t>
  </si>
  <si>
    <t>HG40-5258</t>
    <phoneticPr fontId="2" type="noConversion"/>
  </si>
  <si>
    <t>Aria</t>
  </si>
  <si>
    <t>95% Polyester 5% Linen Aria Tie Up Window Panel</t>
  </si>
  <si>
    <t>HG40-5259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</si>
</sst>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$&quot;#,##0.00"/>
    <numFmt numFmtId="177" formatCode="0.0"/>
    <numFmt numFmtId="178" formatCode="0.000"/>
    <numFmt numFmtId="179" formatCode="0.00000"/>
    <numFmt numFmtId="180" formatCode="0.0%"/>
  </numFmts>
  <fonts count="8" x14ac:knownFonts="1">
    <font>
      <sz val="11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0" xfId="1" applyAlignment="1">
      <alignment wrapText="1"/>
    </xf>
    <xf numFmtId="2" fontId="0" fillId="0" borderId="0" xfId="0" applyNumberFormat="1" applyAlignment="1">
      <alignment wrapText="1"/>
    </xf>
    <xf numFmtId="177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78" fontId="0" fillId="0" borderId="0" xfId="0" applyNumberFormat="1" applyAlignment="1">
      <alignment wrapText="1"/>
    </xf>
    <xf numFmtId="176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0" fontId="0" fillId="4" borderId="0" xfId="0" applyFill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0" fontId="3" fillId="6" borderId="2" xfId="1" applyFont="1" applyFill="1" applyBorder="1" applyAlignment="1">
      <alignment horizontal="center" wrapText="1"/>
    </xf>
    <xf numFmtId="2" fontId="6" fillId="2" borderId="2" xfId="2" applyNumberFormat="1" applyFont="1" applyFill="1" applyBorder="1" applyAlignment="1">
      <alignment wrapText="1"/>
    </xf>
    <xf numFmtId="176" fontId="3" fillId="7" borderId="1" xfId="0" applyNumberFormat="1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177" fontId="3" fillId="0" borderId="2" xfId="0" applyNumberFormat="1" applyFont="1" applyBorder="1" applyAlignment="1">
      <alignment horizontal="center" wrapText="1"/>
    </xf>
    <xf numFmtId="2" fontId="3" fillId="0" borderId="2" xfId="0" applyNumberFormat="1" applyFont="1" applyBorder="1" applyAlignment="1">
      <alignment horizontal="center" wrapText="1"/>
    </xf>
    <xf numFmtId="1" fontId="3" fillId="0" borderId="2" xfId="0" applyNumberFormat="1" applyFont="1" applyBorder="1" applyAlignment="1">
      <alignment horizontal="center" wrapText="1"/>
    </xf>
    <xf numFmtId="178" fontId="7" fillId="0" borderId="2" xfId="2" applyNumberFormat="1" applyFont="1" applyBorder="1" applyAlignment="1">
      <alignment wrapText="1"/>
    </xf>
    <xf numFmtId="1" fontId="6" fillId="0" borderId="2" xfId="2" applyNumberFormat="1" applyFont="1" applyBorder="1" applyAlignment="1">
      <alignment wrapText="1"/>
    </xf>
    <xf numFmtId="1" fontId="7" fillId="0" borderId="2" xfId="2" applyNumberFormat="1" applyFont="1" applyBorder="1" applyAlignment="1">
      <alignment wrapText="1"/>
    </xf>
    <xf numFmtId="176" fontId="7" fillId="0" borderId="2" xfId="2" applyNumberFormat="1" applyFont="1" applyBorder="1" applyAlignment="1">
      <alignment wrapText="1"/>
    </xf>
    <xf numFmtId="10" fontId="3" fillId="0" borderId="2" xfId="0" applyNumberFormat="1" applyFont="1" applyBorder="1" applyAlignment="1">
      <alignment horizontal="center" wrapText="1"/>
    </xf>
    <xf numFmtId="176" fontId="6" fillId="0" borderId="2" xfId="2" applyNumberFormat="1" applyFont="1" applyBorder="1" applyAlignment="1">
      <alignment wrapText="1"/>
    </xf>
    <xf numFmtId="176" fontId="7" fillId="3" borderId="2" xfId="2" applyNumberFormat="1" applyFont="1" applyFill="1" applyBorder="1" applyAlignment="1">
      <alignment wrapText="1"/>
    </xf>
    <xf numFmtId="10" fontId="7" fillId="3" borderId="2" xfId="2" applyNumberFormat="1" applyFont="1" applyFill="1" applyBorder="1" applyAlignment="1">
      <alignment wrapText="1"/>
    </xf>
    <xf numFmtId="0" fontId="3" fillId="8" borderId="2" xfId="0" applyFont="1" applyFill="1" applyBorder="1" applyAlignment="1">
      <alignment horizontal="center" wrapText="1"/>
    </xf>
    <xf numFmtId="176" fontId="3" fillId="3" borderId="2" xfId="0" applyNumberFormat="1" applyFont="1" applyFill="1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1" fillId="0" borderId="2" xfId="0" applyFont="1" applyBorder="1"/>
    <xf numFmtId="0" fontId="0" fillId="0" borderId="2" xfId="0" applyBorder="1"/>
    <xf numFmtId="0" fontId="1" fillId="0" borderId="2" xfId="0" applyFont="1" applyBorder="1" applyAlignment="1">
      <alignment wrapText="1"/>
    </xf>
    <xf numFmtId="0" fontId="1" fillId="0" borderId="2" xfId="1" applyBorder="1" applyAlignment="1">
      <alignment wrapText="1"/>
    </xf>
    <xf numFmtId="0" fontId="1" fillId="6" borderId="2" xfId="0" applyFont="1" applyFill="1" applyBorder="1" applyAlignment="1">
      <alignment wrapText="1"/>
    </xf>
    <xf numFmtId="176" fontId="0" fillId="0" borderId="2" xfId="0" applyNumberFormat="1" applyBorder="1" applyAlignment="1">
      <alignment wrapText="1"/>
    </xf>
    <xf numFmtId="176" fontId="0" fillId="0" borderId="1" xfId="0" applyNumberFormat="1" applyBorder="1" applyAlignment="1">
      <alignment wrapText="1"/>
    </xf>
    <xf numFmtId="177" fontId="0" fillId="0" borderId="2" xfId="0" applyNumberFormat="1" applyBorder="1" applyAlignment="1">
      <alignment wrapText="1"/>
    </xf>
    <xf numFmtId="177" fontId="1" fillId="0" borderId="2" xfId="0" applyNumberFormat="1" applyFont="1" applyBorder="1" applyAlignment="1">
      <alignment wrapText="1"/>
    </xf>
    <xf numFmtId="1" fontId="1" fillId="0" borderId="2" xfId="0" applyNumberFormat="1" applyFont="1" applyBorder="1" applyAlignment="1">
      <alignment wrapText="1"/>
    </xf>
    <xf numFmtId="179" fontId="0" fillId="9" borderId="2" xfId="0" applyNumberFormat="1" applyFill="1" applyBorder="1" applyAlignment="1">
      <alignment wrapText="1"/>
    </xf>
    <xf numFmtId="1" fontId="0" fillId="0" borderId="2" xfId="0" applyNumberFormat="1" applyBorder="1"/>
    <xf numFmtId="1" fontId="0" fillId="9" borderId="2" xfId="0" applyNumberFormat="1" applyFill="1" applyBorder="1" applyAlignment="1">
      <alignment wrapText="1"/>
    </xf>
    <xf numFmtId="176" fontId="0" fillId="9" borderId="2" xfId="0" applyNumberFormat="1" applyFill="1" applyBorder="1" applyAlignment="1">
      <alignment wrapText="1"/>
    </xf>
    <xf numFmtId="180" fontId="0" fillId="0" borderId="2" xfId="0" applyNumberFormat="1" applyBorder="1"/>
    <xf numFmtId="10" fontId="0" fillId="0" borderId="2" xfId="0" applyNumberFormat="1" applyBorder="1" applyAlignment="1">
      <alignment wrapText="1"/>
    </xf>
    <xf numFmtId="49" fontId="1" fillId="0" borderId="2" xfId="0" applyNumberFormat="1" applyFont="1" applyBorder="1" applyAlignment="1">
      <alignment wrapText="1"/>
    </xf>
    <xf numFmtId="10" fontId="0" fillId="9" borderId="2" xfId="3" applyNumberFormat="1" applyFont="1" applyFill="1" applyBorder="1" applyAlignment="1">
      <alignment wrapText="1"/>
    </xf>
    <xf numFmtId="3" fontId="0" fillId="0" borderId="2" xfId="0" applyNumberFormat="1" applyBorder="1" applyAlignment="1">
      <alignment wrapText="1"/>
    </xf>
    <xf numFmtId="176" fontId="0" fillId="9" borderId="2" xfId="3" applyNumberFormat="1" applyFont="1" applyFill="1" applyBorder="1" applyAlignment="1">
      <alignment wrapText="1"/>
    </xf>
  </cellXfs>
  <cellStyles count="4">
    <cellStyle name="Normal 2" xfId="1" xr:uid="{242B97A5-BAC7-482B-98B6-9E6EB4A4B70F}"/>
    <cellStyle name="Normal 2 18 2" xfId="2" xr:uid="{A5D215E0-F1C3-42A9-992B-5F7D88443CDA}"/>
    <cellStyle name="Percent 2" xfId="3" xr:uid="{C3683C56-F6AF-43F8-8745-1C994B3F7815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B8858-21B0-407E-AE1D-2FAD9D0DD6F9}">
  <dimension ref="A1:BD3"/>
  <sheetViews>
    <sheetView tabSelected="1" topLeftCell="K1" zoomScale="85" zoomScaleNormal="85" workbookViewId="0">
      <selection activeCell="P13" sqref="P13"/>
    </sheetView>
  </sheetViews>
  <sheetFormatPr defaultColWidth="9.1796875" defaultRowHeight="14.5" x14ac:dyDescent="0.35"/>
  <cols>
    <col min="1" max="1" width="9.1796875" style="1"/>
    <col min="2" max="2" width="10.1796875" style="2" customWidth="1"/>
    <col min="3" max="3" width="7.1796875" style="1" customWidth="1"/>
    <col min="4" max="4" width="8.453125" style="1" customWidth="1"/>
    <col min="5" max="5" width="12.1796875" style="1" customWidth="1"/>
    <col min="6" max="6" width="15" style="1" customWidth="1"/>
    <col min="7" max="7" width="17" style="1" customWidth="1"/>
    <col min="8" max="8" width="15.453125" style="1" customWidth="1"/>
    <col min="9" max="9" width="57.7265625" style="1" customWidth="1"/>
    <col min="10" max="10" width="30.453125" style="1" customWidth="1"/>
    <col min="11" max="11" width="47.453125" style="1" customWidth="1"/>
    <col min="12" max="12" width="47.81640625" style="3" customWidth="1"/>
    <col min="13" max="13" width="15.453125" style="1" customWidth="1"/>
    <col min="14" max="14" width="30.453125" style="1" customWidth="1"/>
    <col min="15" max="15" width="11.26953125" style="1" customWidth="1"/>
    <col min="16" max="16" width="13.1796875" style="1" customWidth="1"/>
    <col min="17" max="17" width="13.7265625" style="1" customWidth="1"/>
    <col min="18" max="19" width="8.81640625" style="1" customWidth="1"/>
    <col min="20" max="20" width="9.81640625" style="4" customWidth="1"/>
    <col min="21" max="21" width="11.1796875" style="8" customWidth="1"/>
    <col min="22" max="22" width="9.453125" style="1" customWidth="1"/>
    <col min="23" max="23" width="11" style="5" customWidth="1"/>
    <col min="24" max="24" width="13.1796875" style="5" customWidth="1"/>
    <col min="25" max="25" width="11.1796875" style="5" customWidth="1"/>
    <col min="26" max="26" width="12.81640625" style="4" customWidth="1"/>
    <col min="27" max="27" width="9.453125" style="6" customWidth="1"/>
    <col min="28" max="28" width="13" style="7" customWidth="1"/>
    <col min="29" max="29" width="13" style="6" customWidth="1"/>
    <col min="30" max="30" width="14.1796875" style="6" customWidth="1"/>
    <col min="31" max="31" width="13.81640625" style="1" customWidth="1"/>
    <col min="32" max="32" width="13.81640625" style="8" customWidth="1"/>
    <col min="33" max="33" width="15" style="1" customWidth="1"/>
    <col min="34" max="34" width="8.453125" style="9" customWidth="1"/>
    <col min="35" max="35" width="12.453125" style="8" customWidth="1"/>
    <col min="36" max="36" width="12.7265625" style="8" customWidth="1"/>
    <col min="37" max="37" width="7.81640625" style="9" customWidth="1"/>
    <col min="38" max="38" width="7.54296875" style="8" customWidth="1"/>
    <col min="39" max="39" width="12.54296875" style="9" customWidth="1"/>
    <col min="40" max="40" width="8.54296875" style="8" customWidth="1"/>
    <col min="41" max="41" width="11.54296875" style="9" customWidth="1"/>
    <col min="42" max="42" width="10.81640625" style="8" customWidth="1"/>
    <col min="43" max="43" width="11.54296875" style="9" customWidth="1"/>
    <col min="44" max="45" width="10.81640625" style="8" customWidth="1"/>
    <col min="46" max="46" width="8.26953125" style="9" customWidth="1"/>
    <col min="47" max="47" width="10.81640625" style="8" customWidth="1"/>
    <col min="48" max="48" width="9.54296875" style="8" customWidth="1"/>
    <col min="49" max="49" width="11.81640625" style="8" customWidth="1"/>
    <col min="50" max="50" width="11.1796875" style="9" customWidth="1"/>
    <col min="51" max="51" width="11.453125" style="8" customWidth="1"/>
    <col min="52" max="52" width="8.7265625" style="8" customWidth="1"/>
    <col min="53" max="53" width="12.1796875" style="9" customWidth="1"/>
    <col min="54" max="54" width="12.1796875" style="6" customWidth="1"/>
    <col min="55" max="56" width="12.1796875" style="8" customWidth="1"/>
    <col min="57" max="16384" width="9.1796875" style="1"/>
  </cols>
  <sheetData>
    <row r="1" spans="1:56" ht="63.65" customHeight="1" x14ac:dyDescent="0.35">
      <c r="A1" s="10" t="s">
        <v>0</v>
      </c>
      <c r="B1" s="11" t="s">
        <v>1</v>
      </c>
      <c r="C1" s="11" t="s">
        <v>2</v>
      </c>
      <c r="D1" s="12" t="s">
        <v>3</v>
      </c>
      <c r="E1" s="13" t="s">
        <v>4</v>
      </c>
      <c r="F1" s="13" t="s">
        <v>5</v>
      </c>
      <c r="G1" s="14" t="s">
        <v>6</v>
      </c>
      <c r="H1" s="12" t="s">
        <v>7</v>
      </c>
      <c r="I1" s="15" t="s">
        <v>8</v>
      </c>
      <c r="J1" s="16" t="s">
        <v>9</v>
      </c>
      <c r="K1" s="15" t="s">
        <v>10</v>
      </c>
      <c r="L1" s="16" t="s">
        <v>11</v>
      </c>
      <c r="M1" s="12" t="s">
        <v>12</v>
      </c>
      <c r="N1" s="15" t="s">
        <v>13</v>
      </c>
      <c r="O1" s="15" t="s">
        <v>14</v>
      </c>
      <c r="P1" s="12" t="s">
        <v>15</v>
      </c>
      <c r="Q1" s="12" t="s">
        <v>16</v>
      </c>
      <c r="R1" s="12" t="s">
        <v>17</v>
      </c>
      <c r="S1" s="16" t="s">
        <v>18</v>
      </c>
      <c r="T1" s="17" t="s">
        <v>19</v>
      </c>
      <c r="U1" s="18" t="s">
        <v>20</v>
      </c>
      <c r="V1" s="19" t="s">
        <v>21</v>
      </c>
      <c r="W1" s="20" t="s">
        <v>22</v>
      </c>
      <c r="X1" s="20" t="s">
        <v>23</v>
      </c>
      <c r="Y1" s="20" t="s">
        <v>24</v>
      </c>
      <c r="Z1" s="21" t="s">
        <v>25</v>
      </c>
      <c r="AA1" s="22" t="s">
        <v>26</v>
      </c>
      <c r="AB1" s="23" t="s">
        <v>27</v>
      </c>
      <c r="AC1" s="24" t="s">
        <v>28</v>
      </c>
      <c r="AD1" s="25" t="s">
        <v>29</v>
      </c>
      <c r="AE1" s="11" t="s">
        <v>30</v>
      </c>
      <c r="AF1" s="26" t="s">
        <v>31</v>
      </c>
      <c r="AG1" s="11" t="s">
        <v>32</v>
      </c>
      <c r="AH1" s="27" t="s">
        <v>33</v>
      </c>
      <c r="AI1" s="26" t="s">
        <v>34</v>
      </c>
      <c r="AJ1" s="26" t="s">
        <v>35</v>
      </c>
      <c r="AK1" s="27" t="s">
        <v>36</v>
      </c>
      <c r="AL1" s="26" t="s">
        <v>37</v>
      </c>
      <c r="AM1" s="27" t="s">
        <v>38</v>
      </c>
      <c r="AN1" s="26" t="s">
        <v>39</v>
      </c>
      <c r="AO1" s="27" t="s">
        <v>40</v>
      </c>
      <c r="AP1" s="26" t="s">
        <v>41</v>
      </c>
      <c r="AQ1" s="27" t="s">
        <v>42</v>
      </c>
      <c r="AR1" s="26" t="s">
        <v>43</v>
      </c>
      <c r="AS1" s="28" t="s">
        <v>44</v>
      </c>
      <c r="AT1" s="27" t="s">
        <v>45</v>
      </c>
      <c r="AU1" s="26" t="s">
        <v>46</v>
      </c>
      <c r="AV1" s="26" t="s">
        <v>47</v>
      </c>
      <c r="AW1" s="29" t="s">
        <v>48</v>
      </c>
      <c r="AX1" s="30" t="s">
        <v>49</v>
      </c>
      <c r="AY1" s="31" t="s">
        <v>50</v>
      </c>
      <c r="AZ1" s="32" t="s">
        <v>51</v>
      </c>
      <c r="BA1" s="30" t="s">
        <v>52</v>
      </c>
      <c r="BB1" s="22" t="s">
        <v>53</v>
      </c>
      <c r="BC1" s="26" t="s">
        <v>54</v>
      </c>
      <c r="BD1" s="26" t="s">
        <v>55</v>
      </c>
    </row>
    <row r="2" spans="1:56" ht="43.5" x14ac:dyDescent="0.35">
      <c r="A2" s="33"/>
      <c r="B2" s="34">
        <v>2</v>
      </c>
      <c r="C2" s="33"/>
      <c r="D2" s="33"/>
      <c r="E2" s="35" t="s">
        <v>56</v>
      </c>
      <c r="F2" s="36"/>
      <c r="G2" s="36" t="s">
        <v>57</v>
      </c>
      <c r="H2" s="35" t="s">
        <v>58</v>
      </c>
      <c r="I2" s="37" t="s">
        <v>59</v>
      </c>
      <c r="J2" s="37" t="s">
        <v>60</v>
      </c>
      <c r="K2" s="37" t="s">
        <v>61</v>
      </c>
      <c r="L2" s="38" t="s">
        <v>62</v>
      </c>
      <c r="M2" s="36" t="s">
        <v>63</v>
      </c>
      <c r="N2" s="37" t="s">
        <v>64</v>
      </c>
      <c r="O2" s="35" t="s">
        <v>69</v>
      </c>
      <c r="P2" s="37" t="s">
        <v>70</v>
      </c>
      <c r="Q2" s="39"/>
      <c r="R2" s="36"/>
      <c r="S2" s="33" t="s">
        <v>65</v>
      </c>
      <c r="T2" s="40">
        <v>3.4</v>
      </c>
      <c r="U2" s="41">
        <v>3.5</v>
      </c>
      <c r="V2" s="33" t="s">
        <v>66</v>
      </c>
      <c r="W2" s="42">
        <v>64</v>
      </c>
      <c r="X2" s="42">
        <v>39</v>
      </c>
      <c r="Y2" s="43">
        <v>18</v>
      </c>
      <c r="Z2" s="37">
        <v>11</v>
      </c>
      <c r="AA2" s="44">
        <v>12</v>
      </c>
      <c r="AB2" s="45">
        <f t="shared" ref="AB2:AB3" si="0">IF(W2="","",W2*X2*Y2/1000000)</f>
        <v>4.4928000000000003E-2</v>
      </c>
      <c r="AC2" s="46">
        <v>67</v>
      </c>
      <c r="AD2" s="47">
        <f t="shared" ref="AD2:AD3" si="1">IF(AA2="","",AC2/AB2*AA2)</f>
        <v>17895.299145299145</v>
      </c>
      <c r="AE2" s="33">
        <v>2250</v>
      </c>
      <c r="AF2" s="48">
        <f t="shared" ref="AF2:AF3" si="2">IF(ISERROR(AE2/AD2),"",AE2/AD2)</f>
        <v>0.1257313432835821</v>
      </c>
      <c r="AG2" s="36" t="s">
        <v>67</v>
      </c>
      <c r="AH2" s="49">
        <v>0.28799999999999998</v>
      </c>
      <c r="AI2" s="48">
        <f t="shared" ref="AI2:AI3" si="3">IF(ISERROR(U2*AH2),"",U2*AH2)</f>
        <v>1.008</v>
      </c>
      <c r="AJ2" s="48">
        <f t="shared" ref="AJ2:AJ3" si="4">IF(ISERROR(U2+AF2+AI2),"",U2+AF2+AI2)</f>
        <v>4.633731343283582</v>
      </c>
      <c r="AK2" s="50"/>
      <c r="AL2" s="48">
        <f t="shared" ref="AL2:AL3" si="5">IF(ISERROR(AY2*AK2),"",AY2*AK2)</f>
        <v>0</v>
      </c>
      <c r="AM2" s="50">
        <v>0</v>
      </c>
      <c r="AN2" s="48">
        <f t="shared" ref="AN2" si="6">IF(ISERROR(U2*AM2),"",U2*AM2)</f>
        <v>0</v>
      </c>
      <c r="AO2" s="50">
        <v>0</v>
      </c>
      <c r="AP2" s="48">
        <f t="shared" ref="AP2" si="7">IF(ISERROR(AY2*AO2),"",AY2*AO2)</f>
        <v>0</v>
      </c>
      <c r="AQ2" s="50">
        <v>0.08</v>
      </c>
      <c r="AR2" s="48">
        <f t="shared" ref="AR2:AR3" si="8">IF(ISERROR(AY2*AQ2),"",AY2*AQ2)</f>
        <v>0.57999999999999996</v>
      </c>
      <c r="AS2" s="51" t="s">
        <v>68</v>
      </c>
      <c r="AT2" s="50">
        <v>0</v>
      </c>
      <c r="AU2" s="48">
        <f t="shared" ref="AU2" si="9">IF(ISERROR(AY2*AT2),"",AY2*AT2)</f>
        <v>0</v>
      </c>
      <c r="AV2" s="48">
        <f t="shared" ref="AV2:AV3" si="10">IF(ISERROR(AL2+AN2+AP2+AR2+AU2),"",AL2+AN2+AP2+AR2+AU2)</f>
        <v>0.57999999999999996</v>
      </c>
      <c r="AW2" s="48">
        <f t="shared" ref="AW2:AW3" si="11">IF(ISERROR(AJ2+AV2),"",AJ2+AV2)</f>
        <v>5.2137313432835821</v>
      </c>
      <c r="AX2" s="52">
        <f t="shared" ref="AX2:AX3" si="12">IF(ISERROR((AY2-AW2)/AY2),"",(AY2-AW2)/AY2)</f>
        <v>0.28086464230571279</v>
      </c>
      <c r="AY2" s="40">
        <v>7.25</v>
      </c>
      <c r="AZ2" s="40">
        <v>19.989999999999998</v>
      </c>
      <c r="BA2" s="52">
        <f t="shared" ref="BA2" si="13">IF(ISERROR((AZ2-AY2)/AZ2),"",(AZ2-AY2)/AZ2)</f>
        <v>0.63731865932966481</v>
      </c>
      <c r="BB2" s="53">
        <v>1002</v>
      </c>
      <c r="BC2" s="54">
        <f t="shared" ref="BC2" si="14">IF(ISERROR(AW2*BB2),"",AW2*BB2)</f>
        <v>5224.1588059701489</v>
      </c>
      <c r="BD2" s="54">
        <f t="shared" ref="BD2" si="15">IF(ISERROR(AY2*BB2),"",AY2*BB2)</f>
        <v>7264.5</v>
      </c>
    </row>
    <row r="3" spans="1:56" ht="43.5" x14ac:dyDescent="0.35">
      <c r="A3" s="33"/>
      <c r="B3" s="34">
        <v>4</v>
      </c>
      <c r="C3" s="33"/>
      <c r="D3" s="33"/>
      <c r="E3" s="35" t="s">
        <v>56</v>
      </c>
      <c r="F3" s="36"/>
      <c r="G3" s="36" t="s">
        <v>57</v>
      </c>
      <c r="H3" s="35" t="s">
        <v>71</v>
      </c>
      <c r="I3" s="37" t="s">
        <v>72</v>
      </c>
      <c r="J3" s="37" t="s">
        <v>60</v>
      </c>
      <c r="K3" s="37" t="s">
        <v>61</v>
      </c>
      <c r="L3" s="38" t="s">
        <v>62</v>
      </c>
      <c r="M3" s="36" t="s">
        <v>63</v>
      </c>
      <c r="N3" s="37" t="s">
        <v>64</v>
      </c>
      <c r="O3" s="35" t="s">
        <v>69</v>
      </c>
      <c r="P3" s="37" t="s">
        <v>73</v>
      </c>
      <c r="Q3" s="39"/>
      <c r="R3" s="36"/>
      <c r="S3" s="33" t="s">
        <v>65</v>
      </c>
      <c r="T3" s="40">
        <v>3.4</v>
      </c>
      <c r="U3" s="41">
        <v>3.5</v>
      </c>
      <c r="V3" s="33" t="s">
        <v>66</v>
      </c>
      <c r="W3" s="42">
        <v>64</v>
      </c>
      <c r="X3" s="42">
        <v>39</v>
      </c>
      <c r="Y3" s="43">
        <v>18</v>
      </c>
      <c r="Z3" s="37">
        <v>11</v>
      </c>
      <c r="AA3" s="44">
        <v>12</v>
      </c>
      <c r="AB3" s="45">
        <f t="shared" si="0"/>
        <v>4.4928000000000003E-2</v>
      </c>
      <c r="AC3" s="46">
        <v>67</v>
      </c>
      <c r="AD3" s="47">
        <f t="shared" si="1"/>
        <v>17895.299145299145</v>
      </c>
      <c r="AE3" s="33">
        <v>2250</v>
      </c>
      <c r="AF3" s="48">
        <f t="shared" si="2"/>
        <v>0.1257313432835821</v>
      </c>
      <c r="AG3" s="36" t="s">
        <v>67</v>
      </c>
      <c r="AH3" s="49">
        <v>0.28799999999999998</v>
      </c>
      <c r="AI3" s="48">
        <f t="shared" si="3"/>
        <v>1.008</v>
      </c>
      <c r="AJ3" s="48">
        <f t="shared" si="4"/>
        <v>4.633731343283582</v>
      </c>
      <c r="AK3" s="50"/>
      <c r="AL3" s="48">
        <f t="shared" si="5"/>
        <v>0</v>
      </c>
      <c r="AM3" s="50">
        <v>0</v>
      </c>
      <c r="AN3" s="48">
        <f t="shared" ref="AN3" si="16">IF(ISERROR(U3*AM3),"",U3*AM3)</f>
        <v>0</v>
      </c>
      <c r="AO3" s="50">
        <v>0</v>
      </c>
      <c r="AP3" s="48">
        <f t="shared" ref="AP3" si="17">IF(ISERROR(AY3*AO3),"",AY3*AO3)</f>
        <v>0</v>
      </c>
      <c r="AQ3" s="50">
        <v>0.08</v>
      </c>
      <c r="AR3" s="48">
        <f t="shared" si="8"/>
        <v>0.57999999999999996</v>
      </c>
      <c r="AS3" s="51" t="s">
        <v>68</v>
      </c>
      <c r="AT3" s="50">
        <v>0</v>
      </c>
      <c r="AU3" s="48">
        <f t="shared" ref="AU3" si="18">IF(ISERROR(AY3*AT3),"",AY3*AT3)</f>
        <v>0</v>
      </c>
      <c r="AV3" s="48">
        <f t="shared" si="10"/>
        <v>0.57999999999999996</v>
      </c>
      <c r="AW3" s="48">
        <f t="shared" si="11"/>
        <v>5.2137313432835821</v>
      </c>
      <c r="AX3" s="52">
        <f t="shared" si="12"/>
        <v>0.28086464230571279</v>
      </c>
      <c r="AY3" s="40">
        <v>7.25</v>
      </c>
      <c r="AZ3" s="40">
        <v>19.989999999999998</v>
      </c>
      <c r="BA3" s="52">
        <f t="shared" ref="BA3" si="19">IF(ISERROR((AZ3-AY3)/AZ3),"",(AZ3-AY3)/AZ3)</f>
        <v>0.63731865932966481</v>
      </c>
      <c r="BB3" s="53">
        <v>1002</v>
      </c>
      <c r="BC3" s="54">
        <f t="shared" ref="BC3" si="20">IF(ISERROR(AW3*BB3),"",AW3*BB3)</f>
        <v>5224.1588059701489</v>
      </c>
      <c r="BD3" s="54">
        <f t="shared" ref="BD3" si="21">IF(ISERROR(AY3*BB3),"",AY3*BB3)</f>
        <v>7264.5</v>
      </c>
    </row>
  </sheetData>
  <sheetProtection insertRows="0" deleteRows="0" sort="0"/>
  <protectedRanges>
    <protectedRange sqref="AY1 AD2:BD183 M4:AB183 Q2:AB3 B2:K183 M2:O3" name="Range1"/>
  </protectedRanges>
  <phoneticPr fontId="2" type="noConversion"/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2026-05-19T04:40:28Z</dcterms:created>
  <dcterms:modified xsi:type="dcterms:W3CDTF">2026-05-19T04:47:26Z</dcterms:modified>
</cp:coreProperties>
</file>