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C0C3C1B-1502-48D0-927A-B79B3FFC91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14" l="1"/>
  <c r="AX7" i="14"/>
  <c r="AG7" i="14"/>
  <c r="AB7" i="14"/>
  <c r="AC7" i="14" s="1"/>
  <c r="AE7" i="14" s="1"/>
  <c r="BA6" i="14"/>
  <c r="AX6" i="14"/>
  <c r="AG6" i="14"/>
  <c r="AB6" i="14"/>
  <c r="AC6" i="14" s="1"/>
  <c r="AE6" i="14" s="1"/>
  <c r="BA5" i="14"/>
  <c r="AX5" i="14"/>
  <c r="AW5" i="14"/>
  <c r="AS5" i="14"/>
  <c r="AP5" i="14"/>
  <c r="AO5" i="14"/>
  <c r="AM5" i="14"/>
  <c r="AK5" i="14"/>
  <c r="AG5" i="14"/>
  <c r="AB5" i="14"/>
  <c r="AC5" i="14" s="1"/>
  <c r="AE5" i="14" s="1"/>
  <c r="BA4" i="14"/>
  <c r="AX4" i="14"/>
  <c r="AW4" i="14" s="1"/>
  <c r="AG4" i="14"/>
  <c r="AB4" i="14"/>
  <c r="AC4" i="14" s="1"/>
  <c r="AE4" i="14" s="1"/>
  <c r="BA3" i="14"/>
  <c r="AX3" i="14"/>
  <c r="AW3" i="14" s="1"/>
  <c r="AG3" i="14"/>
  <c r="AB3" i="14"/>
  <c r="AC3" i="14" s="1"/>
  <c r="AE3" i="14" s="1"/>
  <c r="BA2" i="14"/>
  <c r="AX2" i="14"/>
  <c r="AW2" i="14" s="1"/>
  <c r="AG2" i="14"/>
  <c r="AB2" i="14"/>
  <c r="AC2" i="14" s="1"/>
  <c r="AE2" i="14" s="1"/>
  <c r="AT5" i="14" l="1"/>
  <c r="AW7" i="14"/>
  <c r="AP7" i="14" s="1"/>
  <c r="AH7" i="14"/>
  <c r="AI7" i="14"/>
  <c r="AW6" i="14"/>
  <c r="AP6" i="14" s="1"/>
  <c r="AH6" i="14"/>
  <c r="AI6" i="14" s="1"/>
  <c r="AH5" i="14"/>
  <c r="AI5" i="14" s="1"/>
  <c r="AU5" i="14" s="1"/>
  <c r="AV5" i="14" s="1"/>
  <c r="AM4" i="14"/>
  <c r="AP4" i="14"/>
  <c r="AK4" i="14"/>
  <c r="AO4" i="14"/>
  <c r="AS4" i="14"/>
  <c r="AH4" i="14"/>
  <c r="AI4" i="14" s="1"/>
  <c r="AK3" i="14"/>
  <c r="AP3" i="14"/>
  <c r="AO3" i="14"/>
  <c r="AM3" i="14"/>
  <c r="AS3" i="14"/>
  <c r="AH3" i="14"/>
  <c r="AI3" i="14" s="1"/>
  <c r="AP2" i="14"/>
  <c r="AO2" i="14"/>
  <c r="AK2" i="14"/>
  <c r="AM2" i="14"/>
  <c r="AS2" i="14"/>
  <c r="AH2" i="14"/>
  <c r="AI2" i="14" s="1"/>
  <c r="AK7" i="14" l="1"/>
  <c r="AM7" i="14"/>
  <c r="AO7" i="14"/>
  <c r="AS7" i="14"/>
  <c r="AK6" i="14"/>
  <c r="AM6" i="14"/>
  <c r="AO6" i="14"/>
  <c r="AS6" i="14"/>
  <c r="AT4" i="14"/>
  <c r="AU4" i="14" s="1"/>
  <c r="AV4" i="14" s="1"/>
  <c r="AT2" i="14"/>
  <c r="AU2" i="14" s="1"/>
  <c r="AV2" i="14" s="1"/>
  <c r="AT3" i="14"/>
  <c r="AU3" i="14" s="1"/>
  <c r="AV3" i="14" s="1"/>
  <c r="AT7" i="14" l="1"/>
  <c r="AU7" i="14" s="1"/>
  <c r="AV7" i="14" s="1"/>
  <c r="AT6" i="14"/>
  <c r="AU6" i="14" s="1"/>
  <c r="AV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<sst xmlns="http://schemas.openxmlformats.org/spreadsheetml/2006/main" count="129" uniqueCount="72">
  <si>
    <t>Ethan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</si>
  <si>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</si>
  <si>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</si>
  <si>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</si>
  <si>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</si>
  <si>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</si>
  <si>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</si>
  <si>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</si>
  <si>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</si>
  <si>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</si>
  <si>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</si>
  <si>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</si>
  <si>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</si>
  <si>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</si>
  <si>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</si>
  <si>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</si>
  <si>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</si>
  <si>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</si>
  <si>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</si>
  <si>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</si>
  <si>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</si>
  <si>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</si>
  <si>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</si>
  <si>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</si>
  <si>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</si>
  <si>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</si>
  <si>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</si>
  <si>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</si>
  <si>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</si>
  <si>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</si>
  <si>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</si>
  <si>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</si>
  <si>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</si>
  <si>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</si>
  <si>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</si>
  <si>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</si>
  <si>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</si>
  <si>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</si>
  <si>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</si>
  <si>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</si>
  <si>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</si>
  <si>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</si>
  <si>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</si>
  <si>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</si>
  <si>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</si>
  <si>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</si>
  <si>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</si>
  <si>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</si>
  <si>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</si>
  <si>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</si>
  <si>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</si>
  <si>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</si>
  <si>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</si>
  <si>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</si>
  <si>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</si>
  <si>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</si>
  <si>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</si>
  <si>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</si>
  <si>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1st shipment with production lead time</t>
  </si>
  <si>
    <t xml:space="preserve">2nd shipment 8wks after 1st shipment
</t>
  </si>
  <si>
    <t>100% Polyester Yarn Dye 6 Pieces Comforter Set</t>
  </si>
  <si>
    <t>6 Pieces Comforter Set</t>
  </si>
  <si>
    <t>Comforter/Shams: 100% polyester yarn dye stripe with woven pleats, 95gsm MF reverse. 270gsm comforter filling
Dec pillows: poly cover, poly filling.</t>
  </si>
  <si>
    <t>Face: 100%polyester Back: 100%polyester</t>
  </si>
  <si>
    <t>Full/Queen
1 Comforter 90''W x 92"L
2 Standard Shams 20''W x 26"L(2)
1 Decorative Pillow 18"W x 18"L
1 Decorative Pillow 16''W x 16"L
1 Decorative Pillow 12''W x 18"L</t>
  </si>
  <si>
    <t>Tan</t>
  </si>
  <si>
    <t>Set</t>
  </si>
  <si>
    <t>Compressed/Knocked Down</t>
  </si>
  <si>
    <t>9404.40.9022</t>
  </si>
  <si>
    <t>King
1 Comforter 104''W x 94"L
2 King Shams 20''W x 36"L(2)
1 Decorative Pillow 18"W x 18"L
1 Decorative Pillow 16''W x 16"L
1 Decorative Pillow 12''W x 18"L</t>
  </si>
  <si>
    <t>Cal King
1 Comforter 106''W x 98"L
2 King Shams 20''W x 36"L(2)
1 Decorative Pillow 18"W x 18"L
1 Decorative Pillow 16''W x 16"L
1 Decorative Pillow 12''W x 18"L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</si>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</sst>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9" fillId="0" borderId="0"/>
    <xf numFmtId="0" fontId="1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2">
    <xf numFmtId="0" fontId="0" fillId="0" borderId="0" xfId="0">
      <alignment vertical="center"/>
    </xf>
    <xf numFmtId="0" fontId="2" fillId="0" borderId="0" xfId="11" applyAlignment="1">
      <alignment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4" fillId="4" borderId="1" xfId="11" applyFont="1" applyFill="1" applyBorder="1" applyAlignment="1">
      <alignment horizontal="center" wrapText="1"/>
    </xf>
    <xf numFmtId="0" fontId="4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80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9" fontId="6" fillId="3" borderId="1" xfId="12" applyNumberFormat="1" applyFont="1" applyFill="1" applyBorder="1" applyAlignment="1">
      <alignment wrapText="1"/>
    </xf>
    <xf numFmtId="179" fontId="1" fillId="6" borderId="2" xfId="11" applyNumberFormat="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0" fontId="4" fillId="0" borderId="1" xfId="11" applyFont="1" applyBorder="1" applyAlignment="1">
      <alignment horizontal="center" wrapText="1"/>
    </xf>
    <xf numFmtId="181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2" fontId="6" fillId="0" borderId="1" xfId="12" applyNumberFormat="1" applyFont="1" applyBorder="1" applyAlignment="1">
      <alignment wrapText="1"/>
    </xf>
    <xf numFmtId="1" fontId="6" fillId="0" borderId="1" xfId="12" applyNumberFormat="1" applyFont="1" applyBorder="1" applyAlignment="1">
      <alignment wrapText="1"/>
    </xf>
    <xf numFmtId="179" fontId="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9" fontId="6" fillId="2" borderId="1" xfId="12" applyNumberFormat="1" applyFont="1" applyFill="1" applyBorder="1" applyAlignment="1">
      <alignment wrapText="1"/>
    </xf>
    <xf numFmtId="10" fontId="6" fillId="2" borderId="1" xfId="12" applyNumberFormat="1" applyFont="1" applyFill="1" applyBorder="1" applyAlignment="1">
      <alignment wrapText="1"/>
    </xf>
    <xf numFmtId="179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1" fillId="0" borderId="1" xfId="11" applyFont="1" applyBorder="1" applyAlignment="1">
      <alignment wrapText="1"/>
    </xf>
    <xf numFmtId="0" fontId="2" fillId="0" borderId="1" xfId="11" applyBorder="1" applyAlignment="1">
      <alignment wrapText="1"/>
    </xf>
    <xf numFmtId="0" fontId="3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center" wrapText="1"/>
    </xf>
    <xf numFmtId="0" fontId="7" fillId="0" borderId="1" xfId="4" applyFont="1" applyBorder="1" applyAlignment="1" applyProtection="1">
      <alignment horizontal="left" wrapText="1"/>
      <protection locked="0"/>
    </xf>
    <xf numFmtId="183" fontId="2" fillId="0" borderId="1" xfId="11" applyNumberFormat="1" applyBorder="1" applyAlignment="1">
      <alignment vertical="center" wrapText="1"/>
    </xf>
    <xf numFmtId="183" fontId="8" fillId="0" borderId="1" xfId="1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184" fontId="2" fillId="0" borderId="1" xfId="11" applyNumberFormat="1" applyBorder="1" applyAlignment="1">
      <alignment wrapText="1"/>
    </xf>
    <xf numFmtId="2" fontId="5" fillId="8" borderId="1" xfId="11" applyNumberFormat="1" applyFont="1" applyFill="1" applyBorder="1" applyAlignment="1">
      <alignment wrapText="1"/>
    </xf>
    <xf numFmtId="179" fontId="2" fillId="9" borderId="1" xfId="6" applyNumberFormat="1" applyFont="1" applyFill="1" applyBorder="1" applyAlignment="1">
      <alignment wrapText="1"/>
    </xf>
    <xf numFmtId="179" fontId="2" fillId="0" borderId="1" xfId="11" applyNumberFormat="1" applyBorder="1" applyAlignment="1">
      <alignment wrapText="1"/>
    </xf>
    <xf numFmtId="181" fontId="2" fillId="0" borderId="1" xfId="11" applyNumberFormat="1" applyBorder="1" applyAlignment="1">
      <alignment wrapText="1"/>
    </xf>
    <xf numFmtId="2" fontId="2" fillId="0" borderId="1" xfId="11" applyNumberFormat="1" applyBorder="1" applyAlignment="1">
      <alignment wrapText="1"/>
    </xf>
    <xf numFmtId="1" fontId="2" fillId="0" borderId="1" xfId="11" applyNumberFormat="1" applyBorder="1" applyAlignment="1">
      <alignment wrapText="1"/>
    </xf>
    <xf numFmtId="182" fontId="2" fillId="9" borderId="1" xfId="11" applyNumberFormat="1" applyFill="1" applyBorder="1" applyAlignment="1">
      <alignment wrapText="1"/>
    </xf>
    <xf numFmtId="1" fontId="2" fillId="9" borderId="1" xfId="11" applyNumberFormat="1" applyFill="1" applyBorder="1" applyAlignment="1">
      <alignment wrapText="1"/>
    </xf>
    <xf numFmtId="176" fontId="2" fillId="0" borderId="1" xfId="11" applyNumberFormat="1" applyBorder="1" applyAlignment="1">
      <alignment wrapText="1"/>
    </xf>
    <xf numFmtId="179" fontId="2" fillId="9" borderId="1" xfId="11" applyNumberFormat="1" applyFill="1" applyBorder="1" applyAlignment="1">
      <alignment wrapText="1"/>
    </xf>
    <xf numFmtId="10" fontId="5" fillId="0" borderId="1" xfId="11" applyNumberFormat="1" applyFont="1" applyBorder="1" applyAlignment="1">
      <alignment wrapText="1"/>
    </xf>
    <xf numFmtId="10" fontId="2" fillId="0" borderId="1" xfId="11" applyNumberFormat="1" applyBorder="1" applyAlignment="1">
      <alignment wrapText="1"/>
    </xf>
    <xf numFmtId="10" fontId="2" fillId="9" borderId="1" xfId="10" applyNumberFormat="1" applyFont="1" applyFill="1" applyBorder="1" applyAlignment="1">
      <alignment wrapText="1"/>
    </xf>
    <xf numFmtId="179" fontId="2" fillId="0" borderId="1" xfId="11" applyNumberFormat="1" applyBorder="1" applyAlignment="1">
      <alignment horizontal="center" wrapText="1"/>
    </xf>
    <xf numFmtId="185" fontId="1" fillId="0" borderId="1" xfId="11" applyNumberFormat="1" applyFont="1" applyBorder="1" applyAlignment="1">
      <alignment horizontal="center" wrapText="1"/>
    </xf>
    <xf numFmtId="185" fontId="2" fillId="0" borderId="1" xfId="11" applyNumberFormat="1" applyBorder="1" applyAlignment="1">
      <alignment wrapText="1"/>
    </xf>
    <xf numFmtId="181" fontId="5" fillId="0" borderId="1" xfId="11" applyNumberFormat="1" applyFont="1" applyBorder="1" applyAlignment="1">
      <alignment wrapText="1"/>
    </xf>
    <xf numFmtId="0" fontId="2" fillId="0" borderId="1" xfId="11" applyBorder="1" applyAlignment="1">
      <alignment horizontal="center"/>
    </xf>
    <xf numFmtId="0" fontId="2" fillId="0" borderId="1" xfId="11" applyBorder="1" applyAlignment="1">
      <alignment horizontal="center" vertical="center"/>
    </xf>
  </cellXfs>
  <cellStyles count="13">
    <cellStyle name="Currency 2" xfId="6" xr:uid="{00000000-0005-0000-0000-000036000000}"/>
    <cellStyle name="Currency 2 3 2" xfId="5" xr:uid="{00000000-0005-0000-0000-000035000000}"/>
    <cellStyle name="Currency_Sheet1 2" xfId="2" xr:uid="{00000000-0005-0000-0000-000032000000}"/>
    <cellStyle name="Normal 2" xfId="11" xr:uid="{00000000-0005-0000-0000-00003B000000}"/>
    <cellStyle name="Normal 2 18 2" xfId="12" xr:uid="{00000000-0005-0000-0000-00003C000000}"/>
    <cellStyle name="Normal 33" xfId="1" xr:uid="{00000000-0005-0000-0000-000031000000}"/>
    <cellStyle name="Normal_Copy of Request For Quote -- updated by VV on 043008 FINAL FINAL (4)" xfId="8" xr:uid="{00000000-0005-0000-0000-000038000000}"/>
    <cellStyle name="Normal_Fashion Bedding Fall 2012 2" xfId="3" xr:uid="{00000000-0005-0000-0000-000033000000}"/>
    <cellStyle name="Percent 2" xfId="10" xr:uid="{00000000-0005-0000-0000-00003A000000}"/>
    <cellStyle name="Style 1" xfId="7" xr:uid="{00000000-0005-0000-0000-000037000000}"/>
    <cellStyle name="常规" xfId="0" builtinId="0"/>
    <cellStyle name="常规 8" xfId="9" xr:uid="{00000000-0005-0000-0000-000039000000}"/>
    <cellStyle name="样式 1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E7"/>
  <sheetViews>
    <sheetView tabSelected="1" topLeftCell="J1" zoomScale="85" zoomScaleNormal="85" workbookViewId="0">
      <selection activeCell="Q2" sqref="Q2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5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7" width="9.25" hidden="1" customWidth="1"/>
    <col min="60" max="60" width="12.875"/>
  </cols>
  <sheetData>
    <row r="1" spans="1:57" s="1" customFormat="1" ht="63.6" customHeight="1" x14ac:dyDescent="0.2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5" t="s">
        <v>56</v>
      </c>
      <c r="BC1" s="25" t="s">
        <v>57</v>
      </c>
      <c r="BD1" s="26" t="s">
        <v>58</v>
      </c>
      <c r="BE1" s="26" t="s">
        <v>59</v>
      </c>
    </row>
    <row r="2" spans="1:57" s="1" customFormat="1" ht="84.95" customHeight="1" x14ac:dyDescent="0.25">
      <c r="A2" s="27">
        <v>1</v>
      </c>
      <c r="B2" s="50"/>
      <c r="C2" s="51"/>
      <c r="D2" s="28" t="s">
        <v>2</v>
      </c>
      <c r="E2" s="25"/>
      <c r="F2" s="25" t="s">
        <v>4</v>
      </c>
      <c r="G2" s="25" t="s">
        <v>0</v>
      </c>
      <c r="H2" s="25" t="s">
        <v>60</v>
      </c>
      <c r="I2" s="25" t="s">
        <v>61</v>
      </c>
      <c r="J2" s="29" t="s">
        <v>62</v>
      </c>
      <c r="K2" s="25" t="s">
        <v>63</v>
      </c>
      <c r="L2" s="30" t="s">
        <v>64</v>
      </c>
      <c r="M2" s="25" t="s">
        <v>65</v>
      </c>
      <c r="N2" s="31"/>
      <c r="O2" s="31"/>
      <c r="P2" s="25" t="s">
        <v>66</v>
      </c>
      <c r="Q2" s="32">
        <v>135.33000000000001</v>
      </c>
      <c r="R2" s="33">
        <v>7.65</v>
      </c>
      <c r="S2" s="34">
        <v>17.690000000000001</v>
      </c>
      <c r="T2" s="34">
        <v>17.690000000000001</v>
      </c>
      <c r="U2" s="35"/>
      <c r="V2" s="25" t="s">
        <v>67</v>
      </c>
      <c r="W2" s="36">
        <v>46</v>
      </c>
      <c r="X2" s="49">
        <v>40</v>
      </c>
      <c r="Y2" s="36">
        <v>21</v>
      </c>
      <c r="Z2" s="37">
        <v>2</v>
      </c>
      <c r="AA2" s="38">
        <v>1</v>
      </c>
      <c r="AB2" s="39">
        <f t="shared" ref="AB2:AB7" si="0">IF(W2="","",W2*X2*Y2/1000000)</f>
        <v>3.8640000000000001E-2</v>
      </c>
      <c r="AC2" s="40">
        <f t="shared" ref="AC2:AC7" si="1">IF(AA2="","",65/AB2*AA2)</f>
        <v>1682.1946169772257</v>
      </c>
      <c r="AD2" s="41">
        <v>3700</v>
      </c>
      <c r="AE2" s="42">
        <f t="shared" ref="AE2:AE7" si="2">IF(ISERROR(AD2/AC2),"",AD2/AC2)</f>
        <v>2.1995076923076922</v>
      </c>
      <c r="AF2" s="25" t="s">
        <v>68</v>
      </c>
      <c r="AG2" s="43">
        <f t="shared" ref="AG2:AG7" si="3">12.8%+10%</f>
        <v>0.22800000000000001</v>
      </c>
      <c r="AH2" s="42">
        <f t="shared" ref="AH2:AH7" si="4">IF(ISERROR(T2*AG2),"",T2*AG2)</f>
        <v>4.0333200000000007</v>
      </c>
      <c r="AI2" s="42">
        <f t="shared" ref="AI2:AI7" si="5">IF(ISERROR(T2+AE2+AH2),"",T2+AE2+AH2)</f>
        <v>23.922827692307692</v>
      </c>
      <c r="AJ2" s="44">
        <v>0.06</v>
      </c>
      <c r="AK2" s="42">
        <f t="shared" ref="AK2:AK7" si="6">IF(ISERROR(AW2*AJ2),"",AW2*AJ2)</f>
        <v>2.7139999999999995</v>
      </c>
      <c r="AL2" s="44">
        <v>0.1</v>
      </c>
      <c r="AM2" s="42">
        <f t="shared" ref="AM2:AM7" si="7">IF(ISERROR(AW2*AL2),"",AW2*AL2)</f>
        <v>4.5233333333333325</v>
      </c>
      <c r="AN2" s="44">
        <v>0.1</v>
      </c>
      <c r="AO2" s="42">
        <f t="shared" ref="AO2:AO7" si="8">IF(ISERROR(AW2*AN2),"",AW2*AN2)</f>
        <v>4.5233333333333325</v>
      </c>
      <c r="AP2" s="42">
        <f t="shared" ref="AP2:AP7" si="9">IF((AX2-AW2)&lt;2.5,2.5-(AX2-AW2),0)</f>
        <v>0.23833333333332973</v>
      </c>
      <c r="AQ2" s="25"/>
      <c r="AR2" s="44"/>
      <c r="AS2" s="42">
        <f t="shared" ref="AS2:AS7" si="10">IF(ISERROR(AW2*AR2),"",AW2*AR2)</f>
        <v>0</v>
      </c>
      <c r="AT2" s="42">
        <f t="shared" ref="AT2:AT7" si="11">IF(ISERROR(AK2+AM2+AO2+AP2+AS2),"",AK2+AM2+AO2+AP2+AS2)</f>
        <v>11.998999999999995</v>
      </c>
      <c r="AU2" s="42">
        <f t="shared" ref="AU2:AU7" si="12">IF(ISERROR(AI2+AT2),"",AI2+AT2)</f>
        <v>35.921827692307687</v>
      </c>
      <c r="AV2" s="45">
        <f t="shared" ref="AV2:AV7" si="13">IF(ISERROR((AW2-AU2)/AW2),"",(AW2-AU2)/AW2)</f>
        <v>0.20585495153335978</v>
      </c>
      <c r="AW2" s="42">
        <f t="shared" ref="AW2:AW7" si="14">IF(AX2="","",AX2/1.05)</f>
        <v>45.233333333333327</v>
      </c>
      <c r="AX2" s="42">
        <f t="shared" ref="AX2:AX7" si="15">IF(ISERROR(AY2*(1-AZ2)),"",AY2*(1-AZ2))</f>
        <v>47.494999999999997</v>
      </c>
      <c r="AY2" s="46">
        <v>94.99</v>
      </c>
      <c r="AZ2" s="44">
        <v>0.5</v>
      </c>
      <c r="BA2" s="47">
        <f t="shared" ref="BA2:BA7" si="16">SUM(BB2:BC2)</f>
        <v>380</v>
      </c>
      <c r="BB2" s="48">
        <v>280</v>
      </c>
      <c r="BC2" s="25">
        <v>100</v>
      </c>
      <c r="BD2" s="38"/>
      <c r="BE2" s="48"/>
    </row>
    <row r="3" spans="1:57" s="1" customFormat="1" ht="84.95" customHeight="1" x14ac:dyDescent="0.25">
      <c r="A3" s="27">
        <v>2</v>
      </c>
      <c r="B3" s="50"/>
      <c r="C3" s="51"/>
      <c r="D3" s="28" t="s">
        <v>2</v>
      </c>
      <c r="E3" s="25"/>
      <c r="F3" s="25" t="s">
        <v>4</v>
      </c>
      <c r="G3" s="25" t="s">
        <v>0</v>
      </c>
      <c r="H3" s="25" t="s">
        <v>60</v>
      </c>
      <c r="I3" s="25" t="s">
        <v>61</v>
      </c>
      <c r="J3" s="29" t="s">
        <v>62</v>
      </c>
      <c r="K3" s="25" t="s">
        <v>63</v>
      </c>
      <c r="L3" s="30" t="s">
        <v>69</v>
      </c>
      <c r="M3" s="25" t="s">
        <v>65</v>
      </c>
      <c r="N3" s="31"/>
      <c r="O3" s="31"/>
      <c r="P3" s="25" t="s">
        <v>66</v>
      </c>
      <c r="Q3" s="32">
        <v>146.22</v>
      </c>
      <c r="R3" s="33">
        <v>7.65</v>
      </c>
      <c r="S3" s="34">
        <v>19.11</v>
      </c>
      <c r="T3" s="34">
        <v>19.11</v>
      </c>
      <c r="U3" s="35"/>
      <c r="V3" s="25" t="s">
        <v>67</v>
      </c>
      <c r="W3" s="36">
        <v>46</v>
      </c>
      <c r="X3" s="49">
        <v>40</v>
      </c>
      <c r="Y3" s="36">
        <v>23</v>
      </c>
      <c r="Z3" s="37">
        <v>2</v>
      </c>
      <c r="AA3" s="38">
        <v>1</v>
      </c>
      <c r="AB3" s="39">
        <f t="shared" si="0"/>
        <v>4.2320000000000003E-2</v>
      </c>
      <c r="AC3" s="40">
        <f t="shared" si="1"/>
        <v>1535.9168241965972</v>
      </c>
      <c r="AD3" s="41">
        <v>3700</v>
      </c>
      <c r="AE3" s="42">
        <f t="shared" si="2"/>
        <v>2.4089846153846155</v>
      </c>
      <c r="AF3" s="25" t="s">
        <v>68</v>
      </c>
      <c r="AG3" s="43">
        <f t="shared" si="3"/>
        <v>0.22800000000000001</v>
      </c>
      <c r="AH3" s="42">
        <f t="shared" si="4"/>
        <v>4.3570799999999998</v>
      </c>
      <c r="AI3" s="42">
        <f t="shared" si="5"/>
        <v>25.876064615384614</v>
      </c>
      <c r="AJ3" s="44">
        <v>0.06</v>
      </c>
      <c r="AK3" s="42">
        <f t="shared" si="6"/>
        <v>2.9997142857142856</v>
      </c>
      <c r="AL3" s="44">
        <v>0.1</v>
      </c>
      <c r="AM3" s="42">
        <f t="shared" si="7"/>
        <v>4.9995238095238097</v>
      </c>
      <c r="AN3" s="44">
        <v>0.1</v>
      </c>
      <c r="AO3" s="42">
        <f t="shared" si="8"/>
        <v>4.9995238095238097</v>
      </c>
      <c r="AP3" s="42">
        <f t="shared" si="9"/>
        <v>2.3809523809603661E-4</v>
      </c>
      <c r="AQ3" s="25"/>
      <c r="AR3" s="44"/>
      <c r="AS3" s="42">
        <f t="shared" si="10"/>
        <v>0</v>
      </c>
      <c r="AT3" s="42">
        <f t="shared" si="11"/>
        <v>12.999000000000001</v>
      </c>
      <c r="AU3" s="42">
        <f t="shared" si="12"/>
        <v>38.875064615384616</v>
      </c>
      <c r="AV3" s="45">
        <f t="shared" si="13"/>
        <v>0.2224246528973455</v>
      </c>
      <c r="AW3" s="42">
        <f t="shared" si="14"/>
        <v>49.995238095238093</v>
      </c>
      <c r="AX3" s="42">
        <f t="shared" si="15"/>
        <v>52.494999999999997</v>
      </c>
      <c r="AY3" s="46">
        <v>104.99</v>
      </c>
      <c r="AZ3" s="44">
        <v>0.5</v>
      </c>
      <c r="BA3" s="47">
        <f t="shared" si="16"/>
        <v>260</v>
      </c>
      <c r="BB3" s="48">
        <v>190</v>
      </c>
      <c r="BC3" s="25">
        <v>70</v>
      </c>
      <c r="BD3" s="38"/>
      <c r="BE3" s="48"/>
    </row>
    <row r="4" spans="1:57" s="1" customFormat="1" ht="84.95" customHeight="1" x14ac:dyDescent="0.25">
      <c r="A4" s="27">
        <v>3</v>
      </c>
      <c r="B4" s="50"/>
      <c r="C4" s="51"/>
      <c r="D4" s="28" t="s">
        <v>2</v>
      </c>
      <c r="E4" s="25"/>
      <c r="F4" s="25" t="s">
        <v>4</v>
      </c>
      <c r="G4" s="25" t="s">
        <v>0</v>
      </c>
      <c r="H4" s="25" t="s">
        <v>60</v>
      </c>
      <c r="I4" s="25" t="s">
        <v>61</v>
      </c>
      <c r="J4" s="29" t="s">
        <v>62</v>
      </c>
      <c r="K4" s="25" t="s">
        <v>63</v>
      </c>
      <c r="L4" s="30" t="s">
        <v>70</v>
      </c>
      <c r="M4" s="25" t="s">
        <v>65</v>
      </c>
      <c r="N4" s="31"/>
      <c r="O4" s="31"/>
      <c r="P4" s="25" t="s">
        <v>66</v>
      </c>
      <c r="Q4" s="32">
        <v>152.32</v>
      </c>
      <c r="R4" s="33">
        <v>7.65</v>
      </c>
      <c r="S4" s="34">
        <v>19.91</v>
      </c>
      <c r="T4" s="34">
        <v>19.91</v>
      </c>
      <c r="U4" s="35"/>
      <c r="V4" s="25" t="s">
        <v>67</v>
      </c>
      <c r="W4" s="36">
        <v>46</v>
      </c>
      <c r="X4" s="49">
        <v>40</v>
      </c>
      <c r="Y4" s="36">
        <v>25</v>
      </c>
      <c r="Z4" s="37">
        <v>2</v>
      </c>
      <c r="AA4" s="38">
        <v>1</v>
      </c>
      <c r="AB4" s="39">
        <f t="shared" si="0"/>
        <v>4.5999999999999999E-2</v>
      </c>
      <c r="AC4" s="40">
        <f t="shared" si="1"/>
        <v>1413.0434782608695</v>
      </c>
      <c r="AD4" s="41">
        <v>3700</v>
      </c>
      <c r="AE4" s="42">
        <f t="shared" si="2"/>
        <v>2.6184615384615384</v>
      </c>
      <c r="AF4" s="25" t="s">
        <v>68</v>
      </c>
      <c r="AG4" s="43">
        <f t="shared" si="3"/>
        <v>0.22800000000000001</v>
      </c>
      <c r="AH4" s="42">
        <f t="shared" si="4"/>
        <v>4.5394800000000002</v>
      </c>
      <c r="AI4" s="42">
        <f t="shared" si="5"/>
        <v>27.06794153846154</v>
      </c>
      <c r="AJ4" s="44">
        <v>0.06</v>
      </c>
      <c r="AK4" s="42">
        <f t="shared" si="6"/>
        <v>3.2854285714285711</v>
      </c>
      <c r="AL4" s="44">
        <v>0.1</v>
      </c>
      <c r="AM4" s="42">
        <f t="shared" si="7"/>
        <v>5.475714285714286</v>
      </c>
      <c r="AN4" s="44">
        <v>0.1</v>
      </c>
      <c r="AO4" s="42">
        <f t="shared" si="8"/>
        <v>5.475714285714286</v>
      </c>
      <c r="AP4" s="42">
        <f t="shared" si="9"/>
        <v>0</v>
      </c>
      <c r="AQ4" s="25"/>
      <c r="AR4" s="44"/>
      <c r="AS4" s="42">
        <f t="shared" si="10"/>
        <v>0</v>
      </c>
      <c r="AT4" s="42">
        <f t="shared" si="11"/>
        <v>14.236857142857144</v>
      </c>
      <c r="AU4" s="42">
        <f t="shared" si="12"/>
        <v>41.304798681318687</v>
      </c>
      <c r="AV4" s="45">
        <f t="shared" si="13"/>
        <v>0.24567286519898035</v>
      </c>
      <c r="AW4" s="42">
        <f t="shared" si="14"/>
        <v>54.757142857142853</v>
      </c>
      <c r="AX4" s="42">
        <f t="shared" si="15"/>
        <v>57.494999999999997</v>
      </c>
      <c r="AY4" s="46">
        <v>114.99</v>
      </c>
      <c r="AZ4" s="44">
        <v>0.5</v>
      </c>
      <c r="BA4" s="47">
        <f t="shared" si="16"/>
        <v>150</v>
      </c>
      <c r="BB4" s="48">
        <v>100</v>
      </c>
      <c r="BC4" s="25">
        <v>50</v>
      </c>
      <c r="BD4" s="38"/>
      <c r="BE4" s="48"/>
    </row>
    <row r="5" spans="1:57" s="1" customFormat="1" ht="84.95" customHeight="1" x14ac:dyDescent="0.25">
      <c r="A5" s="27">
        <v>4</v>
      </c>
      <c r="B5" s="50"/>
      <c r="C5" s="51"/>
      <c r="D5" s="28" t="s">
        <v>2</v>
      </c>
      <c r="E5" s="25"/>
      <c r="F5" s="25" t="s">
        <v>4</v>
      </c>
      <c r="G5" s="25" t="s">
        <v>0</v>
      </c>
      <c r="H5" s="25" t="s">
        <v>60</v>
      </c>
      <c r="I5" s="25" t="s">
        <v>61</v>
      </c>
      <c r="J5" s="29" t="s">
        <v>62</v>
      </c>
      <c r="K5" s="25" t="s">
        <v>63</v>
      </c>
      <c r="L5" s="30" t="s">
        <v>64</v>
      </c>
      <c r="M5" s="25" t="s">
        <v>71</v>
      </c>
      <c r="N5" s="31"/>
      <c r="O5" s="31"/>
      <c r="P5" s="25" t="s">
        <v>66</v>
      </c>
      <c r="Q5" s="32">
        <v>135.33000000000001</v>
      </c>
      <c r="R5" s="33">
        <v>7.65</v>
      </c>
      <c r="S5" s="34">
        <v>17.690000000000001</v>
      </c>
      <c r="T5" s="34">
        <v>17.690000000000001</v>
      </c>
      <c r="U5" s="35"/>
      <c r="V5" s="25" t="s">
        <v>67</v>
      </c>
      <c r="W5" s="36">
        <v>46</v>
      </c>
      <c r="X5" s="49">
        <v>40</v>
      </c>
      <c r="Y5" s="36">
        <v>21</v>
      </c>
      <c r="Z5" s="37">
        <v>2</v>
      </c>
      <c r="AA5" s="38">
        <v>1</v>
      </c>
      <c r="AB5" s="39">
        <f t="shared" si="0"/>
        <v>3.8640000000000001E-2</v>
      </c>
      <c r="AC5" s="40">
        <f t="shared" si="1"/>
        <v>1682.1946169772257</v>
      </c>
      <c r="AD5" s="41">
        <v>3700</v>
      </c>
      <c r="AE5" s="42">
        <f t="shared" si="2"/>
        <v>2.1995076923076922</v>
      </c>
      <c r="AF5" s="25" t="s">
        <v>68</v>
      </c>
      <c r="AG5" s="43">
        <f t="shared" si="3"/>
        <v>0.22800000000000001</v>
      </c>
      <c r="AH5" s="42">
        <f t="shared" si="4"/>
        <v>4.0333200000000007</v>
      </c>
      <c r="AI5" s="42">
        <f t="shared" si="5"/>
        <v>23.922827692307692</v>
      </c>
      <c r="AJ5" s="44">
        <v>0.06</v>
      </c>
      <c r="AK5" s="42">
        <f t="shared" si="6"/>
        <v>2.7139999999999995</v>
      </c>
      <c r="AL5" s="44">
        <v>0.1</v>
      </c>
      <c r="AM5" s="42">
        <f t="shared" si="7"/>
        <v>4.5233333333333325</v>
      </c>
      <c r="AN5" s="44">
        <v>0.1</v>
      </c>
      <c r="AO5" s="42">
        <f t="shared" si="8"/>
        <v>4.5233333333333325</v>
      </c>
      <c r="AP5" s="42">
        <f t="shared" si="9"/>
        <v>0.23833333333332973</v>
      </c>
      <c r="AQ5" s="25"/>
      <c r="AR5" s="44"/>
      <c r="AS5" s="42">
        <f t="shared" si="10"/>
        <v>0</v>
      </c>
      <c r="AT5" s="42">
        <f t="shared" si="11"/>
        <v>11.998999999999995</v>
      </c>
      <c r="AU5" s="42">
        <f t="shared" si="12"/>
        <v>35.921827692307687</v>
      </c>
      <c r="AV5" s="45">
        <f t="shared" si="13"/>
        <v>0.20585495153335978</v>
      </c>
      <c r="AW5" s="42">
        <f t="shared" si="14"/>
        <v>45.233333333333327</v>
      </c>
      <c r="AX5" s="42">
        <f t="shared" si="15"/>
        <v>47.494999999999997</v>
      </c>
      <c r="AY5" s="46">
        <v>94.99</v>
      </c>
      <c r="AZ5" s="44">
        <v>0.5</v>
      </c>
      <c r="BA5" s="47">
        <f t="shared" si="16"/>
        <v>500</v>
      </c>
      <c r="BB5" s="48">
        <v>280</v>
      </c>
      <c r="BC5" s="25">
        <v>220</v>
      </c>
      <c r="BD5" s="38"/>
      <c r="BE5" s="48"/>
    </row>
    <row r="6" spans="1:57" s="1" customFormat="1" ht="84.95" customHeight="1" x14ac:dyDescent="0.25">
      <c r="A6" s="27">
        <v>5</v>
      </c>
      <c r="B6" s="50"/>
      <c r="C6" s="51"/>
      <c r="D6" s="28" t="s">
        <v>2</v>
      </c>
      <c r="E6" s="25"/>
      <c r="F6" s="25" t="s">
        <v>4</v>
      </c>
      <c r="G6" s="25" t="s">
        <v>0</v>
      </c>
      <c r="H6" s="25" t="s">
        <v>60</v>
      </c>
      <c r="I6" s="25" t="s">
        <v>61</v>
      </c>
      <c r="J6" s="29" t="s">
        <v>62</v>
      </c>
      <c r="K6" s="25" t="s">
        <v>63</v>
      </c>
      <c r="L6" s="30" t="s">
        <v>69</v>
      </c>
      <c r="M6" s="25" t="s">
        <v>71</v>
      </c>
      <c r="N6" s="31"/>
      <c r="O6" s="31"/>
      <c r="P6" s="25" t="s">
        <v>66</v>
      </c>
      <c r="Q6" s="32">
        <v>146.22</v>
      </c>
      <c r="R6" s="33">
        <v>7.65</v>
      </c>
      <c r="S6" s="34">
        <v>19.11</v>
      </c>
      <c r="T6" s="34">
        <v>19.11</v>
      </c>
      <c r="U6" s="35"/>
      <c r="V6" s="25" t="s">
        <v>67</v>
      </c>
      <c r="W6" s="36">
        <v>46</v>
      </c>
      <c r="X6" s="49">
        <v>40</v>
      </c>
      <c r="Y6" s="36">
        <v>23</v>
      </c>
      <c r="Z6" s="37">
        <v>2</v>
      </c>
      <c r="AA6" s="38">
        <v>1</v>
      </c>
      <c r="AB6" s="39">
        <f t="shared" si="0"/>
        <v>4.2320000000000003E-2</v>
      </c>
      <c r="AC6" s="40">
        <f t="shared" si="1"/>
        <v>1535.9168241965972</v>
      </c>
      <c r="AD6" s="41">
        <v>3700</v>
      </c>
      <c r="AE6" s="42">
        <f t="shared" si="2"/>
        <v>2.4089846153846155</v>
      </c>
      <c r="AF6" s="25" t="s">
        <v>68</v>
      </c>
      <c r="AG6" s="43">
        <f t="shared" si="3"/>
        <v>0.22800000000000001</v>
      </c>
      <c r="AH6" s="42">
        <f t="shared" si="4"/>
        <v>4.3570799999999998</v>
      </c>
      <c r="AI6" s="42">
        <f t="shared" si="5"/>
        <v>25.876064615384614</v>
      </c>
      <c r="AJ6" s="44">
        <v>0.06</v>
      </c>
      <c r="AK6" s="42">
        <f t="shared" si="6"/>
        <v>2.9997142857142856</v>
      </c>
      <c r="AL6" s="44">
        <v>0.1</v>
      </c>
      <c r="AM6" s="42">
        <f t="shared" si="7"/>
        <v>4.9995238095238097</v>
      </c>
      <c r="AN6" s="44">
        <v>0.1</v>
      </c>
      <c r="AO6" s="42">
        <f t="shared" si="8"/>
        <v>4.9995238095238097</v>
      </c>
      <c r="AP6" s="42">
        <f t="shared" si="9"/>
        <v>2.3809523809603661E-4</v>
      </c>
      <c r="AQ6" s="25"/>
      <c r="AR6" s="44"/>
      <c r="AS6" s="42">
        <f t="shared" si="10"/>
        <v>0</v>
      </c>
      <c r="AT6" s="42">
        <f t="shared" si="11"/>
        <v>12.999000000000001</v>
      </c>
      <c r="AU6" s="42">
        <f t="shared" si="12"/>
        <v>38.875064615384616</v>
      </c>
      <c r="AV6" s="45">
        <f t="shared" si="13"/>
        <v>0.2224246528973455</v>
      </c>
      <c r="AW6" s="42">
        <f t="shared" si="14"/>
        <v>49.995238095238093</v>
      </c>
      <c r="AX6" s="42">
        <f t="shared" si="15"/>
        <v>52.494999999999997</v>
      </c>
      <c r="AY6" s="46">
        <v>104.99</v>
      </c>
      <c r="AZ6" s="44">
        <v>0.5</v>
      </c>
      <c r="BA6" s="47">
        <f t="shared" si="16"/>
        <v>340</v>
      </c>
      <c r="BB6" s="48">
        <v>190</v>
      </c>
      <c r="BC6" s="25">
        <v>150</v>
      </c>
      <c r="BD6" s="38"/>
      <c r="BE6" s="48"/>
    </row>
    <row r="7" spans="1:57" s="1" customFormat="1" ht="84.95" customHeight="1" x14ac:dyDescent="0.25">
      <c r="A7" s="27">
        <v>6</v>
      </c>
      <c r="B7" s="50"/>
      <c r="C7" s="51"/>
      <c r="D7" s="28" t="s">
        <v>2</v>
      </c>
      <c r="E7" s="25"/>
      <c r="F7" s="25" t="s">
        <v>4</v>
      </c>
      <c r="G7" s="25" t="s">
        <v>0</v>
      </c>
      <c r="H7" s="25" t="s">
        <v>60</v>
      </c>
      <c r="I7" s="25" t="s">
        <v>61</v>
      </c>
      <c r="J7" s="29" t="s">
        <v>62</v>
      </c>
      <c r="K7" s="25" t="s">
        <v>63</v>
      </c>
      <c r="L7" s="30" t="s">
        <v>70</v>
      </c>
      <c r="M7" s="25" t="s">
        <v>71</v>
      </c>
      <c r="N7" s="31"/>
      <c r="O7" s="31"/>
      <c r="P7" s="25" t="s">
        <v>66</v>
      </c>
      <c r="Q7" s="32">
        <v>152.32</v>
      </c>
      <c r="R7" s="33">
        <v>7.65</v>
      </c>
      <c r="S7" s="34">
        <v>19.91</v>
      </c>
      <c r="T7" s="34">
        <v>19.91</v>
      </c>
      <c r="U7" s="35"/>
      <c r="V7" s="25" t="s">
        <v>67</v>
      </c>
      <c r="W7" s="36">
        <v>46</v>
      </c>
      <c r="X7" s="49">
        <v>40</v>
      </c>
      <c r="Y7" s="36">
        <v>25</v>
      </c>
      <c r="Z7" s="37">
        <v>2</v>
      </c>
      <c r="AA7" s="38">
        <v>1</v>
      </c>
      <c r="AB7" s="39">
        <f t="shared" si="0"/>
        <v>4.5999999999999999E-2</v>
      </c>
      <c r="AC7" s="40">
        <f t="shared" si="1"/>
        <v>1413.0434782608695</v>
      </c>
      <c r="AD7" s="41">
        <v>3700</v>
      </c>
      <c r="AE7" s="42">
        <f t="shared" si="2"/>
        <v>2.6184615384615384</v>
      </c>
      <c r="AF7" s="25" t="s">
        <v>68</v>
      </c>
      <c r="AG7" s="43">
        <f t="shared" si="3"/>
        <v>0.22800000000000001</v>
      </c>
      <c r="AH7" s="42">
        <f t="shared" si="4"/>
        <v>4.5394800000000002</v>
      </c>
      <c r="AI7" s="42">
        <f t="shared" si="5"/>
        <v>27.06794153846154</v>
      </c>
      <c r="AJ7" s="44">
        <v>0.06</v>
      </c>
      <c r="AK7" s="42">
        <f t="shared" si="6"/>
        <v>3.2854285714285711</v>
      </c>
      <c r="AL7" s="44">
        <v>0.1</v>
      </c>
      <c r="AM7" s="42">
        <f t="shared" si="7"/>
        <v>5.475714285714286</v>
      </c>
      <c r="AN7" s="44">
        <v>0.1</v>
      </c>
      <c r="AO7" s="42">
        <f t="shared" si="8"/>
        <v>5.475714285714286</v>
      </c>
      <c r="AP7" s="42">
        <f t="shared" si="9"/>
        <v>0</v>
      </c>
      <c r="AQ7" s="25"/>
      <c r="AR7" s="44"/>
      <c r="AS7" s="42">
        <f t="shared" si="10"/>
        <v>0</v>
      </c>
      <c r="AT7" s="42">
        <f t="shared" si="11"/>
        <v>14.236857142857144</v>
      </c>
      <c r="AU7" s="42">
        <f t="shared" si="12"/>
        <v>41.304798681318687</v>
      </c>
      <c r="AV7" s="45">
        <f t="shared" si="13"/>
        <v>0.24567286519898035</v>
      </c>
      <c r="AW7" s="42">
        <f t="shared" si="14"/>
        <v>54.757142857142853</v>
      </c>
      <c r="AX7" s="42">
        <f t="shared" si="15"/>
        <v>57.494999999999997</v>
      </c>
      <c r="AY7" s="46">
        <v>114.99</v>
      </c>
      <c r="AZ7" s="44">
        <v>0.5</v>
      </c>
      <c r="BA7" s="47">
        <f t="shared" si="16"/>
        <v>180</v>
      </c>
      <c r="BB7" s="48">
        <v>100</v>
      </c>
      <c r="BC7" s="25">
        <v>80</v>
      </c>
      <c r="BD7" s="38"/>
      <c r="BE7" s="48"/>
    </row>
  </sheetData>
  <protectedRanges>
    <protectedRange sqref="AZ2:AZ4 A2:B4 E2:E4 Z2:AX2 M2:M4 P2:S2 P3:Q4 S3:S4 R3:R7 AA3:AX4 Z3:Z7 T2:V4 S6:T7" name="Range1"/>
    <protectedRange sqref="K2:K4" name="Range1_1"/>
    <protectedRange sqref="C2:C4" name="Range1_2"/>
    <protectedRange sqref="N2:O4" name="Range1_5"/>
    <protectedRange sqref="AY2:AY7" name="Range1_3_1"/>
  </protectedRanges>
  <mergeCells count="4">
    <mergeCell ref="B2:B4"/>
    <mergeCell ref="B5:B7"/>
    <mergeCell ref="C2:C4"/>
    <mergeCell ref="C5:C7"/>
  </mergeCells>
  <phoneticPr fontId="11" type="noConversion"/>
  <pageMargins left="0.75" right="0.75" top="1" bottom="1" header="0.5" footer="0.5"/>
  <ignoredErrors>
    <ignoredError sqref="BA2:BA7" formulaRange="1"/>
  </ignoredErrors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#REF!</xm:f>
          </x14:formula1>
          <xm:sqref>E2 E5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3_1" rangeCreator="" othersAccessPermission="edit"/>
  </rangeList>
  <rangeList sheetStid="13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5" master="" otherUserPermission="visible"/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2024-02-11T06:17:00Z</dcterms:created>
  <dcterms:modified xsi:type="dcterms:W3CDTF">2026-05-08T07:17:37Z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