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Q7" i="1" s="1"/>
  <c r="S7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S2" i="1" s="1"/>
  <c r="AH3" i="1" l="1"/>
  <c r="T3" i="1"/>
  <c r="Q5" i="1"/>
  <c r="S5" i="1" s="1"/>
  <c r="Q6" i="1"/>
  <c r="S6" i="1" s="1"/>
  <c r="AH6" i="1" s="1"/>
  <c r="S4" i="1"/>
  <c r="AH4" i="1" s="1"/>
  <c r="AH2" i="1"/>
  <c r="T2" i="1"/>
  <c r="AH7" i="1"/>
  <c r="T7" i="1"/>
  <c r="AH5" i="1"/>
  <c r="T5" i="1"/>
  <c r="AI3" i="1" l="1"/>
  <c r="T4" i="1"/>
  <c r="AI4" i="1" s="1"/>
  <c r="AW4" i="1" s="1"/>
  <c r="T6" i="1"/>
  <c r="AI5" i="1"/>
  <c r="AI2" i="1"/>
  <c r="AI6" i="1"/>
  <c r="AI7" i="1"/>
  <c r="AW3" i="1"/>
  <c r="AM3" i="1" l="1"/>
  <c r="AK3" i="1"/>
  <c r="AS3" i="1"/>
  <c r="AO3" i="1"/>
  <c r="AK4" i="1"/>
  <c r="AO4" i="1"/>
  <c r="AM4" i="1"/>
  <c r="AS4" i="1"/>
  <c r="AW2" i="1"/>
  <c r="AW7" i="1"/>
  <c r="AW6" i="1"/>
  <c r="AW5" i="1"/>
  <c r="AT3" i="1" l="1"/>
  <c r="AU3" i="1" s="1"/>
  <c r="AV3" i="1" s="1"/>
  <c r="AT4" i="1"/>
  <c r="AU4" i="1" s="1"/>
  <c r="AV4" i="1" s="1"/>
  <c r="AM7" i="1"/>
  <c r="AK7" i="1"/>
  <c r="AS7" i="1"/>
  <c r="AO7" i="1"/>
  <c r="AO6" i="1"/>
  <c r="AM6" i="1"/>
  <c r="AK6" i="1"/>
  <c r="AS6" i="1"/>
  <c r="AO2" i="1"/>
  <c r="AS2" i="1"/>
  <c r="AM2" i="1"/>
  <c r="AK2" i="1"/>
  <c r="AS5" i="1"/>
  <c r="AM5" i="1"/>
  <c r="AK5" i="1"/>
  <c r="AO5" i="1"/>
  <c r="AT2" i="1" l="1"/>
  <c r="AU2" i="1" s="1"/>
  <c r="AV2" i="1" s="1"/>
  <c r="AT7" i="1"/>
  <c r="AU7" i="1" s="1"/>
  <c r="AV7" i="1" s="1"/>
  <c r="AT5" i="1"/>
  <c r="AU5" i="1" s="1"/>
  <c r="AV5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<sst xmlns="http://schemas.openxmlformats.org/spreadsheetml/2006/main" count="137" uniqueCount="95">
  <si>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</si>
  <si>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</si>
  <si>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</si>
  <si>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</si>
  <si>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</si>
  <si>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</si>
  <si>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</si>
  <si>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</si>
  <si>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</si>
  <si>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</si>
  <si>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</si>
  <si>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</si>
  <si>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</si>
  <si>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</si>
  <si>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</si>
  <si>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</si>
  <si>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</si>
  <si>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</si>
  <si>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</si>
  <si>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</si>
  <si>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</si>
  <si>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</si>
  <si>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</si>
  <si>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</si>
  <si>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</si>
  <si>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</si>
  <si>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</si>
  <si>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</si>
  <si>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</si>
  <si>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</si>
  <si>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</si>
  <si>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</si>
  <si>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</si>
  <si>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</si>
  <si>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</si>
  <si>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</si>
  <si>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</si>
  <si>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</si>
  <si>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</si>
  <si>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</si>
  <si>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</si>
  <si>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</si>
  <si>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</si>
  <si>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</si>
  <si>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</si>
  <si>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</si>
  <si>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</si>
  <si>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</si>
  <si>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</si>
  <si>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</si>
  <si>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</si>
  <si>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</si>
  <si>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</si>
  <si>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05CX2534P3-B</t>
    <phoneticPr fontId="12" type="noConversion"/>
  </si>
  <si>
    <t>Regency Heights</t>
    <phoneticPr fontId="12" type="noConversion"/>
  </si>
  <si>
    <t>QUILT</t>
  </si>
  <si>
    <t>Western Rose</t>
    <phoneticPr fontId="12" type="noConversion"/>
  </si>
  <si>
    <t>100% Polyester Printed Quilt Mini Set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</si>
  <si>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</si>
  <si>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</si>
  <si>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 xml:space="preserve">100% Polyester Microfiber,  poly fill  </t>
    <phoneticPr fontId="12" type="noConversion"/>
  </si>
  <si>
    <t>Twin
1 Quilt 66"W x 90"L
1 Sham 20"W x26"L</t>
    <phoneticPr fontId="12" type="noConversion"/>
  </si>
  <si>
    <t>Blue</t>
  </si>
  <si>
    <t>RH14-1069</t>
    <phoneticPr fontId="12" type="noConversion"/>
  </si>
  <si>
    <t>Set</t>
  </si>
  <si>
    <t>Compressed/Knocked Down</t>
  </si>
  <si>
    <t>9404.40.9022</t>
    <phoneticPr fontId="12" type="noConversion"/>
  </si>
  <si>
    <t>05CX2534P3-B</t>
    <phoneticPr fontId="12" type="noConversion"/>
  </si>
  <si>
    <t>Regency Heights</t>
  </si>
  <si>
    <t>100% Polyester Printed Quilt Mini Set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</si>
  <si>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</si>
  <si>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</si>
  <si>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 xml:space="preserve">100% Polyester Microfiber,  poly fill  </t>
    <phoneticPr fontId="12" type="noConversion"/>
  </si>
  <si>
    <t>Full/Queen
1 Quilt 90"W x 90"L
2 Sham 20"W x26"L(2)</t>
    <phoneticPr fontId="12" type="noConversion"/>
  </si>
  <si>
    <t>RH14-1070</t>
  </si>
  <si>
    <t>9404.40.9022</t>
    <phoneticPr fontId="12" type="noConversion"/>
  </si>
  <si>
    <t>100% Polyester Printed Quilt Mini Set</t>
    <phoneticPr fontId="12" type="noConversion"/>
  </si>
  <si>
    <t>85gsm printed face, 85gsm printed reverse, 120gsm poly fill. With 2inch Scallope and diamond quilting</t>
    <phoneticPr fontId="12" type="noConversion"/>
  </si>
  <si>
    <t>King
1 Quilt 104"W x 90"L
2 Sham 20"W x36"L(2)</t>
    <phoneticPr fontId="12" type="noConversion"/>
  </si>
  <si>
    <t>RH14-1071</t>
  </si>
  <si>
    <t>9404.40.9022</t>
    <phoneticPr fontId="12" type="noConversion"/>
  </si>
  <si>
    <t>05CX2534P3-A</t>
    <phoneticPr fontId="12" type="noConversion"/>
  </si>
  <si>
    <t>Western Rose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</si>
  <si>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</si>
  <si>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</si>
  <si>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>Twin
1 Quilt 66"W x 90"L
1 Sham 20"W x26"L</t>
    <phoneticPr fontId="12" type="noConversion"/>
  </si>
  <si>
    <t>Blush</t>
    <phoneticPr fontId="12" type="noConversion"/>
  </si>
  <si>
    <t>RH14-1072</t>
  </si>
  <si>
    <t>05CX2534P3-A</t>
    <phoneticPr fontId="12" type="noConversion"/>
  </si>
  <si>
    <t>100% Polyester Printed Quilt Mini Set</t>
    <phoneticPr fontId="12" type="noConversion"/>
  </si>
  <si>
    <t>Full/Queen
1 Quilt 90"W x 90"L
2 Sham 20"W x26"L(2)</t>
    <phoneticPr fontId="12" type="noConversion"/>
  </si>
  <si>
    <t>Blush</t>
    <phoneticPr fontId="12" type="noConversion"/>
  </si>
  <si>
    <t>RH14-1073</t>
  </si>
  <si>
    <t>King
1 Quilt 104"W x 90"L
2 Sham 20"W x36"L(2)</t>
    <phoneticPr fontId="12" type="noConversion"/>
  </si>
  <si>
    <t>RH14-1074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</si>
</sst>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5" fillId="0" borderId="0" xfId="1" applyNumberFormat="1" applyFont="1" applyAlignment="1">
      <alignment wrapText="1"/>
    </xf>
    <xf numFmtId="10" fontId="5" fillId="0" borderId="0" xfId="1" applyNumberFormat="1" applyFon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10" fillId="3" borderId="2" xfId="2" applyNumberFormat="1" applyFont="1" applyFill="1" applyBorder="1" applyAlignment="1">
      <alignment wrapText="1"/>
    </xf>
    <xf numFmtId="10" fontId="10" fillId="3" borderId="2" xfId="2" applyNumberFormat="1" applyFont="1" applyFill="1" applyBorder="1" applyAlignment="1">
      <alignment wrapText="1"/>
    </xf>
    <xf numFmtId="178" fontId="11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4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5" borderId="2" xfId="0" applyFont="1" applyFill="1" applyBorder="1"/>
    <xf numFmtId="2" fontId="1" fillId="0" borderId="2" xfId="1" applyNumberFormat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5" fillId="0" borderId="2" xfId="1" applyNumberFormat="1" applyFont="1" applyBorder="1" applyAlignment="1">
      <alignment wrapText="1"/>
    </xf>
    <xf numFmtId="10" fontId="5" fillId="0" borderId="2" xfId="4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2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1</xdr:row>
      <xdr:rowOff>13135</xdr:rowOff>
    </xdr:from>
    <xdr:to>
      <xdr:col>1</xdr:col>
      <xdr:colOff>1882140</xdr:colOff>
      <xdr:row>3</xdr:row>
      <xdr:rowOff>765216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88E474E-2FC0-10C9-B75C-EE60F3FF3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" y="994210"/>
          <a:ext cx="1714500" cy="2333231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4</xdr:row>
      <xdr:rowOff>45720</xdr:rowOff>
    </xdr:from>
    <xdr:to>
      <xdr:col>1</xdr:col>
      <xdr:colOff>1958339</xdr:colOff>
      <xdr:row>6</xdr:row>
      <xdr:rowOff>752159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AF4B2883-E95F-8C4C-13FC-C22898E4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" y="3598545"/>
          <a:ext cx="1752599" cy="2287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Western%20Rose%20Quilt%20Mini%20set%20Commitment%205.1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>
        <row r="3">
          <cell r="F3">
            <v>58.81</v>
          </cell>
        </row>
        <row r="4">
          <cell r="F4">
            <v>78.64</v>
          </cell>
        </row>
        <row r="5">
          <cell r="F5">
            <v>88.31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G1" zoomScaleNormal="100" workbookViewId="0">
      <selection activeCell="J5" sqref="J5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12" customWidth="1"/>
    <col min="48" max="48" width="11.42578125" style="13" customWidth="1"/>
    <col min="49" max="49" width="11.42578125" style="12" customWidth="1"/>
    <col min="50" max="50" width="11.5703125" style="14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20" t="s">
        <v>15</v>
      </c>
      <c r="Q1" s="21" t="s">
        <v>16</v>
      </c>
      <c r="R1" s="22" t="s">
        <v>17</v>
      </c>
      <c r="S1" s="23" t="s">
        <v>18</v>
      </c>
      <c r="T1" s="24" t="s">
        <v>19</v>
      </c>
      <c r="U1" s="25" t="s">
        <v>20</v>
      </c>
      <c r="V1" s="26" t="s">
        <v>21</v>
      </c>
      <c r="W1" s="27" t="s">
        <v>22</v>
      </c>
      <c r="X1" s="27" t="s">
        <v>23</v>
      </c>
      <c r="Y1" s="27" t="s">
        <v>24</v>
      </c>
      <c r="Z1" s="28" t="s">
        <v>25</v>
      </c>
      <c r="AA1" s="29" t="s">
        <v>26</v>
      </c>
      <c r="AB1" s="30" t="s">
        <v>27</v>
      </c>
      <c r="AC1" s="31" t="s">
        <v>28</v>
      </c>
      <c r="AD1" s="32" t="s">
        <v>29</v>
      </c>
      <c r="AE1" s="33" t="s">
        <v>30</v>
      </c>
      <c r="AF1" s="16" t="s">
        <v>31</v>
      </c>
      <c r="AG1" s="34" t="s">
        <v>32</v>
      </c>
      <c r="AH1" s="33" t="s">
        <v>33</v>
      </c>
      <c r="AI1" s="33" t="s">
        <v>34</v>
      </c>
      <c r="AJ1" s="34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3" t="s">
        <v>41</v>
      </c>
      <c r="AQ1" s="35" t="s">
        <v>42</v>
      </c>
      <c r="AR1" s="34" t="s">
        <v>43</v>
      </c>
      <c r="AS1" s="33" t="s">
        <v>44</v>
      </c>
      <c r="AT1" s="33" t="s">
        <v>45</v>
      </c>
      <c r="AU1" s="36" t="s">
        <v>46</v>
      </c>
      <c r="AV1" s="37" t="s">
        <v>47</v>
      </c>
      <c r="AW1" s="36" t="s">
        <v>48</v>
      </c>
      <c r="AX1" s="38" t="s">
        <v>49</v>
      </c>
      <c r="AY1" s="39" t="s">
        <v>50</v>
      </c>
      <c r="AZ1" s="40" t="s">
        <v>51</v>
      </c>
      <c r="BA1" s="29" t="s">
        <v>52</v>
      </c>
    </row>
    <row r="2" spans="1:53" ht="62.45" customHeight="1" x14ac:dyDescent="0.25">
      <c r="A2" s="41">
        <v>1</v>
      </c>
      <c r="B2" s="42"/>
      <c r="C2" s="43" t="s">
        <v>53</v>
      </c>
      <c r="D2" s="44" t="s">
        <v>54</v>
      </c>
      <c r="E2" s="44"/>
      <c r="F2" s="44" t="s">
        <v>55</v>
      </c>
      <c r="G2" s="16" t="s">
        <v>56</v>
      </c>
      <c r="H2" s="45" t="s">
        <v>57</v>
      </c>
      <c r="I2" s="44" t="s">
        <v>58</v>
      </c>
      <c r="J2" s="44" t="s">
        <v>59</v>
      </c>
      <c r="K2" s="44" t="s">
        <v>60</v>
      </c>
      <c r="L2" s="44" t="s">
        <v>61</v>
      </c>
      <c r="M2" s="44" t="s">
        <v>62</v>
      </c>
      <c r="N2" s="46" t="s">
        <v>63</v>
      </c>
      <c r="O2" s="46"/>
      <c r="P2" s="44" t="s">
        <v>64</v>
      </c>
      <c r="Q2" s="44">
        <f>'[1]Factory cost-Shine team'!F3</f>
        <v>58.81</v>
      </c>
      <c r="R2" s="47">
        <v>7.7</v>
      </c>
      <c r="S2" s="48">
        <f>IF(ISERROR(Q2/R2),"",Q2/R2)</f>
        <v>7.6376623376623378</v>
      </c>
      <c r="T2" s="48">
        <f>S2</f>
        <v>7.6376623376623378</v>
      </c>
      <c r="U2" s="49"/>
      <c r="V2" s="44" t="s">
        <v>65</v>
      </c>
      <c r="W2" s="50">
        <v>42</v>
      </c>
      <c r="X2" s="50">
        <v>32</v>
      </c>
      <c r="Y2" s="50">
        <v>33</v>
      </c>
      <c r="Z2" s="47">
        <v>5.5</v>
      </c>
      <c r="AA2" s="51">
        <v>3</v>
      </c>
      <c r="AB2" s="52">
        <f>IF(W2="","",W2*X2*Y2/1000000)</f>
        <v>4.4352000000000003E-2</v>
      </c>
      <c r="AC2" s="51">
        <f>IF(AA2="","",65/AB2*AA2)</f>
        <v>4396.6450216450212</v>
      </c>
      <c r="AD2" s="53">
        <v>4000</v>
      </c>
      <c r="AE2" s="54">
        <f>IF(ISERROR(AD2/AC2),"",AD2/AC2)</f>
        <v>0.90978461538461552</v>
      </c>
      <c r="AF2" s="44" t="s">
        <v>66</v>
      </c>
      <c r="AG2" s="55">
        <v>0.22800000000000001</v>
      </c>
      <c r="AH2" s="54">
        <f>IF(ISERROR(S2*AG2),"",S2*AG2)</f>
        <v>1.741387012987013</v>
      </c>
      <c r="AI2" s="54">
        <f>IF(ISERROR(T2+AE2+AH2),"",T2+AE2+AH2)</f>
        <v>10.288833966033968</v>
      </c>
      <c r="AJ2" s="55">
        <v>0</v>
      </c>
      <c r="AK2" s="54">
        <f t="shared" ref="AK2:AK4" si="0">IF(ISERROR(AW2*AJ2),"",AW2*AJ2)</f>
        <v>0</v>
      </c>
      <c r="AL2" s="55">
        <v>0</v>
      </c>
      <c r="AM2" s="54">
        <f t="shared" ref="AM2:AM4" si="1">IF(ISERROR(AW2*AL2),"",AW2*AL2)</f>
        <v>0</v>
      </c>
      <c r="AN2" s="55">
        <v>0</v>
      </c>
      <c r="AO2" s="54">
        <f t="shared" ref="AO2:AO4" si="2">IF(ISERROR(AW2*AN2),"",AW2*AN2)</f>
        <v>0</v>
      </c>
      <c r="AP2" s="54">
        <v>0</v>
      </c>
      <c r="AQ2" s="53">
        <v>0</v>
      </c>
      <c r="AR2" s="55">
        <v>0</v>
      </c>
      <c r="AS2" s="54">
        <f>IF(ISERROR(AW2*AR2),"",AW2*AR2)</f>
        <v>0</v>
      </c>
      <c r="AT2" s="54">
        <f t="shared" ref="AT2:AT4" si="3">IF(ISERROR(AK2+AM2+AO2+AP2+AS2),"",AK2+AM2+AO2+AP2+AS2)</f>
        <v>0</v>
      </c>
      <c r="AU2" s="56">
        <f>AI2+AT2</f>
        <v>10.288833966033968</v>
      </c>
      <c r="AV2" s="57">
        <f>IF(ISERROR((AW2-AU2)/AW2),"",(AW2-AU2)/AW2)</f>
        <v>0</v>
      </c>
      <c r="AW2" s="56">
        <f>AI2</f>
        <v>10.288833966033968</v>
      </c>
      <c r="AX2" s="58">
        <f t="shared" ref="AX2:AX4" si="4">IF(ISERROR(AY2*(1-AZ2)),"",AY2*(1-AZ2))</f>
        <v>19.995000000000001</v>
      </c>
      <c r="AY2" s="54">
        <v>39.99</v>
      </c>
      <c r="AZ2" s="55">
        <v>0.5</v>
      </c>
      <c r="BA2" s="51">
        <v>81</v>
      </c>
    </row>
    <row r="3" spans="1:53" ht="62.45" customHeight="1" x14ac:dyDescent="0.25">
      <c r="A3" s="41">
        <v>2</v>
      </c>
      <c r="B3" s="59"/>
      <c r="C3" s="43" t="s">
        <v>67</v>
      </c>
      <c r="D3" s="44" t="s">
        <v>68</v>
      </c>
      <c r="E3" s="44"/>
      <c r="F3" s="44" t="s">
        <v>55</v>
      </c>
      <c r="G3" s="16" t="s">
        <v>56</v>
      </c>
      <c r="H3" s="45" t="s">
        <v>69</v>
      </c>
      <c r="I3" s="44" t="s">
        <v>70</v>
      </c>
      <c r="J3" s="44" t="s">
        <v>71</v>
      </c>
      <c r="K3" s="44" t="s">
        <v>72</v>
      </c>
      <c r="L3" s="44" t="s">
        <v>73</v>
      </c>
      <c r="M3" s="44" t="s">
        <v>62</v>
      </c>
      <c r="N3" s="46" t="s">
        <v>74</v>
      </c>
      <c r="O3" s="46"/>
      <c r="P3" s="44" t="s">
        <v>64</v>
      </c>
      <c r="Q3" s="44">
        <f>'[1]Factory cost-Shine team'!F4</f>
        <v>78.64</v>
      </c>
      <c r="R3" s="47">
        <v>7.7</v>
      </c>
      <c r="S3" s="48">
        <f t="shared" ref="S3:S4" si="5">IF(ISERROR(Q3/R3),"",Q3/R3)</f>
        <v>10.212987012987012</v>
      </c>
      <c r="T3" s="48">
        <f t="shared" ref="T3:T4" si="6">S3</f>
        <v>10.212987012987012</v>
      </c>
      <c r="U3" s="49"/>
      <c r="V3" s="44" t="s">
        <v>65</v>
      </c>
      <c r="W3" s="50">
        <v>42</v>
      </c>
      <c r="X3" s="50">
        <v>32</v>
      </c>
      <c r="Y3" s="50">
        <v>42</v>
      </c>
      <c r="Z3" s="47">
        <v>7.7</v>
      </c>
      <c r="AA3" s="51">
        <v>3</v>
      </c>
      <c r="AB3" s="52">
        <f t="shared" ref="AB3" si="7">IF(W3="","",W3*X3*Y3/1000000)</f>
        <v>5.6447999999999998E-2</v>
      </c>
      <c r="AC3" s="51">
        <f t="shared" ref="AC3:AC4" si="8">IF(AA3="","",65/AB3*AA3)</f>
        <v>3454.5068027210882</v>
      </c>
      <c r="AD3" s="53">
        <v>4000</v>
      </c>
      <c r="AE3" s="54">
        <f t="shared" ref="AE3:AE4" si="9">IF(ISERROR(AD3/AC3),"",AD3/AC3)</f>
        <v>1.1579076923076923</v>
      </c>
      <c r="AF3" s="44" t="s">
        <v>75</v>
      </c>
      <c r="AG3" s="55">
        <v>0.22800000000000001</v>
      </c>
      <c r="AH3" s="54">
        <f t="shared" ref="AH3:AH4" si="10">IF(ISERROR(S3*AG3),"",S3*AG3)</f>
        <v>2.3285610389610389</v>
      </c>
      <c r="AI3" s="54">
        <f>IF(ISERROR(T3+AE3+AH3),"",T3+AE3+AH3)</f>
        <v>13.699455744255744</v>
      </c>
      <c r="AJ3" s="55">
        <v>0</v>
      </c>
      <c r="AK3" s="54">
        <f t="shared" si="0"/>
        <v>0</v>
      </c>
      <c r="AL3" s="55">
        <v>0</v>
      </c>
      <c r="AM3" s="54">
        <f t="shared" si="1"/>
        <v>0</v>
      </c>
      <c r="AN3" s="55">
        <v>0</v>
      </c>
      <c r="AO3" s="54">
        <f t="shared" si="2"/>
        <v>0</v>
      </c>
      <c r="AP3" s="54">
        <v>0</v>
      </c>
      <c r="AQ3" s="53">
        <v>0</v>
      </c>
      <c r="AR3" s="55">
        <v>0</v>
      </c>
      <c r="AS3" s="54">
        <f t="shared" ref="AS3:AS4" si="11">IF(ISERROR(AW3*AR3),"",AW3*AR3)</f>
        <v>0</v>
      </c>
      <c r="AT3" s="54">
        <f t="shared" si="3"/>
        <v>0</v>
      </c>
      <c r="AU3" s="56">
        <f t="shared" ref="AU3:AU4" si="12">IF(ISERROR(AI3+AT3),"",AI3+AT3)</f>
        <v>13.699455744255744</v>
      </c>
      <c r="AV3" s="57">
        <f t="shared" ref="AV3:AV4" si="13">IF(ISERROR((AW3-AU3)/AW3),"",(AW3-AU3)/AW3)</f>
        <v>0</v>
      </c>
      <c r="AW3" s="56">
        <f t="shared" ref="AW3:AW4" si="14">AI3</f>
        <v>13.699455744255744</v>
      </c>
      <c r="AX3" s="58">
        <f t="shared" si="4"/>
        <v>22.495000000000001</v>
      </c>
      <c r="AY3" s="54">
        <v>44.99</v>
      </c>
      <c r="AZ3" s="55">
        <v>0.5</v>
      </c>
      <c r="BA3" s="51">
        <v>402</v>
      </c>
    </row>
    <row r="4" spans="1:53" ht="62.45" customHeight="1" x14ac:dyDescent="0.25">
      <c r="A4" s="41">
        <v>3</v>
      </c>
      <c r="B4" s="59"/>
      <c r="C4" s="43" t="s">
        <v>67</v>
      </c>
      <c r="D4" s="44" t="s">
        <v>68</v>
      </c>
      <c r="E4" s="44"/>
      <c r="F4" s="44" t="s">
        <v>55</v>
      </c>
      <c r="G4" s="16" t="s">
        <v>56</v>
      </c>
      <c r="H4" s="45" t="s">
        <v>76</v>
      </c>
      <c r="I4" s="44" t="s">
        <v>58</v>
      </c>
      <c r="J4" s="44" t="s">
        <v>77</v>
      </c>
      <c r="K4" s="44" t="s">
        <v>72</v>
      </c>
      <c r="L4" s="44" t="s">
        <v>78</v>
      </c>
      <c r="M4" s="44" t="s">
        <v>62</v>
      </c>
      <c r="N4" s="46" t="s">
        <v>79</v>
      </c>
      <c r="O4" s="46"/>
      <c r="P4" s="44" t="s">
        <v>64</v>
      </c>
      <c r="Q4" s="44">
        <f>'[1]Factory cost-Shine team'!F5</f>
        <v>88.31</v>
      </c>
      <c r="R4" s="47">
        <v>7.7</v>
      </c>
      <c r="S4" s="48">
        <f t="shared" si="5"/>
        <v>11.468831168831169</v>
      </c>
      <c r="T4" s="48">
        <f t="shared" si="6"/>
        <v>11.468831168831169</v>
      </c>
      <c r="U4" s="49"/>
      <c r="V4" s="44" t="s">
        <v>65</v>
      </c>
      <c r="W4" s="50">
        <v>42</v>
      </c>
      <c r="X4" s="50">
        <v>32</v>
      </c>
      <c r="Y4" s="50">
        <v>50</v>
      </c>
      <c r="Z4" s="47">
        <v>9</v>
      </c>
      <c r="AA4" s="51">
        <v>3</v>
      </c>
      <c r="AB4" s="52">
        <f>IF(W4="","",W4*X4*Y4/1000000)</f>
        <v>6.7199999999999996E-2</v>
      </c>
      <c r="AC4" s="51">
        <f t="shared" si="8"/>
        <v>2901.7857142857147</v>
      </c>
      <c r="AD4" s="53">
        <v>4000</v>
      </c>
      <c r="AE4" s="54">
        <f t="shared" si="9"/>
        <v>1.3784615384615382</v>
      </c>
      <c r="AF4" s="44" t="s">
        <v>80</v>
      </c>
      <c r="AG4" s="55">
        <v>0.22800000000000001</v>
      </c>
      <c r="AH4" s="54">
        <f t="shared" si="10"/>
        <v>2.6148935064935066</v>
      </c>
      <c r="AI4" s="54">
        <f>IF(ISERROR(T4+AE4+AH4),"",T4+AE4+AH4)</f>
        <v>15.462186213786214</v>
      </c>
      <c r="AJ4" s="55">
        <v>0</v>
      </c>
      <c r="AK4" s="54">
        <f t="shared" si="0"/>
        <v>0</v>
      </c>
      <c r="AL4" s="55">
        <v>0</v>
      </c>
      <c r="AM4" s="54">
        <f t="shared" si="1"/>
        <v>0</v>
      </c>
      <c r="AN4" s="55">
        <v>0</v>
      </c>
      <c r="AO4" s="54">
        <f t="shared" si="2"/>
        <v>0</v>
      </c>
      <c r="AP4" s="54">
        <v>0</v>
      </c>
      <c r="AQ4" s="53">
        <v>0</v>
      </c>
      <c r="AR4" s="55">
        <v>0</v>
      </c>
      <c r="AS4" s="54">
        <f t="shared" si="11"/>
        <v>0</v>
      </c>
      <c r="AT4" s="54">
        <f t="shared" si="3"/>
        <v>0</v>
      </c>
      <c r="AU4" s="56">
        <f t="shared" si="12"/>
        <v>15.462186213786214</v>
      </c>
      <c r="AV4" s="57">
        <f t="shared" si="13"/>
        <v>0</v>
      </c>
      <c r="AW4" s="56">
        <f t="shared" si="14"/>
        <v>15.462186213786214</v>
      </c>
      <c r="AX4" s="58">
        <f t="shared" si="4"/>
        <v>24.995000000000001</v>
      </c>
      <c r="AY4" s="54">
        <v>49.99</v>
      </c>
      <c r="AZ4" s="55">
        <v>0.5</v>
      </c>
      <c r="BA4" s="51">
        <v>321</v>
      </c>
    </row>
    <row r="5" spans="1:53" ht="62.45" customHeight="1" x14ac:dyDescent="0.25">
      <c r="A5" s="41">
        <v>4</v>
      </c>
      <c r="B5" s="60"/>
      <c r="C5" s="43" t="s">
        <v>81</v>
      </c>
      <c r="D5" s="44" t="s">
        <v>54</v>
      </c>
      <c r="E5" s="44"/>
      <c r="F5" s="44" t="s">
        <v>55</v>
      </c>
      <c r="G5" s="16" t="s">
        <v>82</v>
      </c>
      <c r="H5" s="45" t="s">
        <v>57</v>
      </c>
      <c r="I5" s="44" t="s">
        <v>83</v>
      </c>
      <c r="J5" s="44" t="s">
        <v>84</v>
      </c>
      <c r="K5" s="44" t="s">
        <v>60</v>
      </c>
      <c r="L5" s="44" t="s">
        <v>85</v>
      </c>
      <c r="M5" s="44" t="s">
        <v>86</v>
      </c>
      <c r="N5" s="46" t="s">
        <v>87</v>
      </c>
      <c r="O5" s="46"/>
      <c r="P5" s="44" t="s">
        <v>64</v>
      </c>
      <c r="Q5" s="44">
        <f>Q2</f>
        <v>58.81</v>
      </c>
      <c r="R5" s="47">
        <v>7.7</v>
      </c>
      <c r="S5" s="48">
        <f>IF(ISERROR(Q5/R5),"",Q5/R5)</f>
        <v>7.6376623376623378</v>
      </c>
      <c r="T5" s="48">
        <f>S5</f>
        <v>7.6376623376623378</v>
      </c>
      <c r="U5" s="49"/>
      <c r="V5" s="44" t="s">
        <v>65</v>
      </c>
      <c r="W5" s="50">
        <v>42</v>
      </c>
      <c r="X5" s="50">
        <v>32</v>
      </c>
      <c r="Y5" s="50">
        <v>33</v>
      </c>
      <c r="Z5" s="47">
        <v>5.5</v>
      </c>
      <c r="AA5" s="51">
        <v>3</v>
      </c>
      <c r="AB5" s="52">
        <f>IF(W5="","",W5*X5*Y5/1000000)</f>
        <v>4.4352000000000003E-2</v>
      </c>
      <c r="AC5" s="51">
        <f>IF(AA5="","",65/AB5*AA5)</f>
        <v>4396.6450216450212</v>
      </c>
      <c r="AD5" s="53">
        <v>4000</v>
      </c>
      <c r="AE5" s="54">
        <f>IF(ISERROR(AD5/AC5),"",AD5/AC5)</f>
        <v>0.90978461538461552</v>
      </c>
      <c r="AF5" s="44" t="s">
        <v>75</v>
      </c>
      <c r="AG5" s="55">
        <v>0.22800000000000001</v>
      </c>
      <c r="AH5" s="54">
        <f>IF(ISERROR(S5*AG5),"",S5*AG5)</f>
        <v>1.741387012987013</v>
      </c>
      <c r="AI5" s="54">
        <f>IF(ISERROR(T5+AE5+AH5),"",T5+AE5+AH5)</f>
        <v>10.288833966033968</v>
      </c>
      <c r="AJ5" s="55">
        <v>0</v>
      </c>
      <c r="AK5" s="54">
        <f t="shared" ref="AK5:AK7" si="15">IF(ISERROR(AW5*AJ5),"",AW5*AJ5)</f>
        <v>0</v>
      </c>
      <c r="AL5" s="55">
        <v>0</v>
      </c>
      <c r="AM5" s="54">
        <f t="shared" ref="AM5:AM7" si="16">IF(ISERROR(AW5*AL5),"",AW5*AL5)</f>
        <v>0</v>
      </c>
      <c r="AN5" s="55">
        <v>0</v>
      </c>
      <c r="AO5" s="54">
        <f t="shared" ref="AO5:AO7" si="17">IF(ISERROR(AW5*AN5),"",AW5*AN5)</f>
        <v>0</v>
      </c>
      <c r="AP5" s="54">
        <v>0</v>
      </c>
      <c r="AQ5" s="53">
        <v>0</v>
      </c>
      <c r="AR5" s="55">
        <v>0</v>
      </c>
      <c r="AS5" s="54">
        <f>IF(ISERROR(AW5*AR5),"",AW5*AR5)</f>
        <v>0</v>
      </c>
      <c r="AT5" s="54">
        <f t="shared" ref="AT5:AT7" si="18">IF(ISERROR(AK5+AM5+AO5+AP5+AS5),"",AK5+AM5+AO5+AP5+AS5)</f>
        <v>0</v>
      </c>
      <c r="AU5" s="56">
        <f>AI5+AT5</f>
        <v>10.288833966033968</v>
      </c>
      <c r="AV5" s="57">
        <f>IF(ISERROR((AW5-AU5)/AW5),"",(AW5-AU5)/AW5)</f>
        <v>0</v>
      </c>
      <c r="AW5" s="56">
        <f>AI5</f>
        <v>10.288833966033968</v>
      </c>
      <c r="AX5" s="58">
        <f t="shared" ref="AX5:AX7" si="19">IF(ISERROR(AY5*(1-AZ5)),"",AY5*(1-AZ5))</f>
        <v>19.995000000000001</v>
      </c>
      <c r="AY5" s="54">
        <v>39.99</v>
      </c>
      <c r="AZ5" s="55">
        <v>0.5</v>
      </c>
      <c r="BA5" s="51">
        <v>81</v>
      </c>
    </row>
    <row r="6" spans="1:53" ht="62.45" customHeight="1" x14ac:dyDescent="0.25">
      <c r="A6" s="41">
        <v>5</v>
      </c>
      <c r="B6" s="60"/>
      <c r="C6" s="43" t="s">
        <v>88</v>
      </c>
      <c r="D6" s="44" t="s">
        <v>68</v>
      </c>
      <c r="E6" s="44"/>
      <c r="F6" s="44" t="s">
        <v>55</v>
      </c>
      <c r="G6" s="16" t="s">
        <v>56</v>
      </c>
      <c r="H6" s="45" t="s">
        <v>89</v>
      </c>
      <c r="I6" s="44" t="s">
        <v>70</v>
      </c>
      <c r="J6" s="44" t="s">
        <v>77</v>
      </c>
      <c r="K6" s="44" t="s">
        <v>72</v>
      </c>
      <c r="L6" s="44" t="s">
        <v>90</v>
      </c>
      <c r="M6" s="44" t="s">
        <v>91</v>
      </c>
      <c r="N6" s="46" t="s">
        <v>92</v>
      </c>
      <c r="O6" s="46"/>
      <c r="P6" s="44" t="s">
        <v>64</v>
      </c>
      <c r="Q6" s="44">
        <f>Q3</f>
        <v>78.64</v>
      </c>
      <c r="R6" s="47">
        <v>7.7</v>
      </c>
      <c r="S6" s="48">
        <f t="shared" ref="S6:S7" si="20">IF(ISERROR(Q6/R6),"",Q6/R6)</f>
        <v>10.212987012987012</v>
      </c>
      <c r="T6" s="48">
        <f t="shared" ref="T6:T7" si="21">S6</f>
        <v>10.212987012987012</v>
      </c>
      <c r="U6" s="49"/>
      <c r="V6" s="44" t="s">
        <v>65</v>
      </c>
      <c r="W6" s="50">
        <v>42</v>
      </c>
      <c r="X6" s="50">
        <v>32</v>
      </c>
      <c r="Y6" s="50">
        <v>42</v>
      </c>
      <c r="Z6" s="47">
        <v>7.7</v>
      </c>
      <c r="AA6" s="51">
        <v>3</v>
      </c>
      <c r="AB6" s="52">
        <f t="shared" ref="AB6" si="22">IF(W6="","",W6*X6*Y6/1000000)</f>
        <v>5.6447999999999998E-2</v>
      </c>
      <c r="AC6" s="51">
        <f t="shared" ref="AC6:AC7" si="23">IF(AA6="","",65/AB6*AA6)</f>
        <v>3454.5068027210882</v>
      </c>
      <c r="AD6" s="53">
        <v>4000</v>
      </c>
      <c r="AE6" s="54">
        <f t="shared" ref="AE6:AE7" si="24">IF(ISERROR(AD6/AC6),"",AD6/AC6)</f>
        <v>1.1579076923076923</v>
      </c>
      <c r="AF6" s="44" t="s">
        <v>75</v>
      </c>
      <c r="AG6" s="55">
        <v>0.22800000000000001</v>
      </c>
      <c r="AH6" s="54">
        <f t="shared" ref="AH6:AH7" si="25">IF(ISERROR(S6*AG6),"",S6*AG6)</f>
        <v>2.3285610389610389</v>
      </c>
      <c r="AI6" s="54">
        <f>IF(ISERROR(T6+AE6+AH6),"",T6+AE6+AH6)</f>
        <v>13.699455744255744</v>
      </c>
      <c r="AJ6" s="55">
        <v>0</v>
      </c>
      <c r="AK6" s="54">
        <f t="shared" si="15"/>
        <v>0</v>
      </c>
      <c r="AL6" s="55">
        <v>0</v>
      </c>
      <c r="AM6" s="54">
        <f t="shared" si="16"/>
        <v>0</v>
      </c>
      <c r="AN6" s="55">
        <v>0</v>
      </c>
      <c r="AO6" s="54">
        <f t="shared" si="17"/>
        <v>0</v>
      </c>
      <c r="AP6" s="54">
        <v>0</v>
      </c>
      <c r="AQ6" s="53">
        <v>0</v>
      </c>
      <c r="AR6" s="55">
        <v>0</v>
      </c>
      <c r="AS6" s="54">
        <f t="shared" ref="AS6:AS7" si="26">IF(ISERROR(AW6*AR6),"",AW6*AR6)</f>
        <v>0</v>
      </c>
      <c r="AT6" s="54">
        <f t="shared" si="18"/>
        <v>0</v>
      </c>
      <c r="AU6" s="56">
        <f t="shared" ref="AU6:AU7" si="27">IF(ISERROR(AI6+AT6),"",AI6+AT6)</f>
        <v>13.699455744255744</v>
      </c>
      <c r="AV6" s="57">
        <f t="shared" ref="AV6:AV7" si="28">IF(ISERROR((AW6-AU6)/AW6),"",(AW6-AU6)/AW6)</f>
        <v>0</v>
      </c>
      <c r="AW6" s="56">
        <f t="shared" ref="AW6:AW7" si="29">AI6</f>
        <v>13.699455744255744</v>
      </c>
      <c r="AX6" s="58">
        <f t="shared" si="19"/>
        <v>22.495000000000001</v>
      </c>
      <c r="AY6" s="54">
        <v>44.99</v>
      </c>
      <c r="AZ6" s="55">
        <v>0.5</v>
      </c>
      <c r="BA6" s="51">
        <v>402</v>
      </c>
    </row>
    <row r="7" spans="1:53" ht="62.45" customHeight="1" x14ac:dyDescent="0.25">
      <c r="A7" s="41">
        <v>6</v>
      </c>
      <c r="B7" s="60"/>
      <c r="C7" s="43" t="s">
        <v>88</v>
      </c>
      <c r="D7" s="44" t="s">
        <v>68</v>
      </c>
      <c r="E7" s="44"/>
      <c r="F7" s="44" t="s">
        <v>55</v>
      </c>
      <c r="G7" s="16" t="s">
        <v>56</v>
      </c>
      <c r="H7" s="45" t="s">
        <v>89</v>
      </c>
      <c r="I7" s="44" t="s">
        <v>70</v>
      </c>
      <c r="J7" s="44" t="s">
        <v>77</v>
      </c>
      <c r="K7" s="44" t="s">
        <v>72</v>
      </c>
      <c r="L7" s="44" t="s">
        <v>93</v>
      </c>
      <c r="M7" s="44" t="s">
        <v>91</v>
      </c>
      <c r="N7" s="46" t="s">
        <v>94</v>
      </c>
      <c r="O7" s="46"/>
      <c r="P7" s="44" t="s">
        <v>64</v>
      </c>
      <c r="Q7" s="44">
        <f>Q4</f>
        <v>88.31</v>
      </c>
      <c r="R7" s="47">
        <v>7.7</v>
      </c>
      <c r="S7" s="48">
        <f t="shared" si="20"/>
        <v>11.468831168831169</v>
      </c>
      <c r="T7" s="48">
        <f t="shared" si="21"/>
        <v>11.468831168831169</v>
      </c>
      <c r="U7" s="49"/>
      <c r="V7" s="44" t="s">
        <v>65</v>
      </c>
      <c r="W7" s="50">
        <v>42</v>
      </c>
      <c r="X7" s="50">
        <v>32</v>
      </c>
      <c r="Y7" s="50">
        <v>50</v>
      </c>
      <c r="Z7" s="47">
        <v>9</v>
      </c>
      <c r="AA7" s="51">
        <v>3</v>
      </c>
      <c r="AB7" s="52">
        <f>IF(W7="","",W7*X7*Y7/1000000)</f>
        <v>6.7199999999999996E-2</v>
      </c>
      <c r="AC7" s="51">
        <f t="shared" si="23"/>
        <v>2901.7857142857147</v>
      </c>
      <c r="AD7" s="53">
        <v>4000</v>
      </c>
      <c r="AE7" s="54">
        <f t="shared" si="24"/>
        <v>1.3784615384615382</v>
      </c>
      <c r="AF7" s="44" t="s">
        <v>75</v>
      </c>
      <c r="AG7" s="55">
        <v>0.22800000000000001</v>
      </c>
      <c r="AH7" s="54">
        <f t="shared" si="25"/>
        <v>2.6148935064935066</v>
      </c>
      <c r="AI7" s="54">
        <f>IF(ISERROR(T7+AE7+AH7),"",T7+AE7+AH7)</f>
        <v>15.462186213786214</v>
      </c>
      <c r="AJ7" s="55">
        <v>0</v>
      </c>
      <c r="AK7" s="54">
        <f t="shared" si="15"/>
        <v>0</v>
      </c>
      <c r="AL7" s="55">
        <v>0</v>
      </c>
      <c r="AM7" s="54">
        <f t="shared" si="16"/>
        <v>0</v>
      </c>
      <c r="AN7" s="55">
        <v>0</v>
      </c>
      <c r="AO7" s="54">
        <f t="shared" si="17"/>
        <v>0</v>
      </c>
      <c r="AP7" s="54">
        <v>0</v>
      </c>
      <c r="AQ7" s="53">
        <v>0</v>
      </c>
      <c r="AR7" s="55">
        <v>0</v>
      </c>
      <c r="AS7" s="54">
        <f t="shared" si="26"/>
        <v>0</v>
      </c>
      <c r="AT7" s="54">
        <f t="shared" si="18"/>
        <v>0</v>
      </c>
      <c r="AU7" s="56">
        <f t="shared" si="27"/>
        <v>15.462186213786214</v>
      </c>
      <c r="AV7" s="57">
        <f t="shared" si="28"/>
        <v>0</v>
      </c>
      <c r="AW7" s="56">
        <f t="shared" si="29"/>
        <v>15.462186213786214</v>
      </c>
      <c r="AX7" s="58">
        <f t="shared" si="19"/>
        <v>24.995000000000001</v>
      </c>
      <c r="AY7" s="54">
        <v>49.99</v>
      </c>
      <c r="AZ7" s="55">
        <v>0.5</v>
      </c>
      <c r="BA7" s="51">
        <v>321</v>
      </c>
    </row>
  </sheetData>
  <sheetProtection insertRows="0" deleteRows="0" sort="0"/>
  <protectedRanges>
    <protectedRange sqref="A8:J110 L8:BA110 R2:V7 O2:P7 Z2:BA7 L2:M7 A5:G7 A2:G4" name="Range1"/>
    <protectedRange sqref="K8:K108" name="Range1_1"/>
    <protectedRange sqref="H2:J4 H5:J7" name="Range1_4"/>
    <protectedRange sqref="K2:K4 K5:K7" name="Range1_1_2"/>
    <protectedRange sqref="Q2:Q4 Q5:Q7" name="Range1_7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2026-05-15T03:02:12Z</dcterms:created>
  <dcterms:modified xsi:type="dcterms:W3CDTF">2026-05-15T03:02:41Z</dcterms:modified>
</cp:coreProperties>
</file>