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[2]Sheet1!$EC$2:$EC$3</definedName>
    <definedName name="Gold1">#REF!</definedName>
    <definedName name="h">#REF!</definedName>
    <definedName name="HBC">'[4]Spec Sheet'!#REF!</definedName>
    <definedName name="help">#REF!</definedName>
    <definedName name="here">#REF!</definedName>
    <definedName name="HGBBB">'[3]317-TOP'!#REF!</definedName>
    <definedName name="HGHG">'[3]317-TOP'!#REF!</definedName>
    <definedName name="Home_Décor">#REF!</definedName>
    <definedName name="Home_Décor.">#REF!</definedName>
    <definedName name="i">'[5] Projected 2006 VS. 2005'!#REF!</definedName>
    <definedName name="IAN">'[6]FLASH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'[9]UNIQUE ATTR 2'!#REF!</definedName>
    <definedName name="Quilts">#REF!</definedName>
    <definedName name="RN">'[1]RN_Item Disposition'!$A$12:$A$81</definedName>
    <definedName name="Ross_BA">#REF!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[11]Sheet3!$A:$IV</definedName>
    <definedName name="suzie">#REF!</definedName>
    <definedName name="t">#REF!</definedName>
    <definedName name="three">[11]Sheet3!$A:$IV</definedName>
    <definedName name="TOTAL">#REF!</definedName>
    <definedName name="totals">#REF!</definedName>
    <definedName name="Towels_Bath_Sheets">#REF!</definedName>
    <definedName name="toys">#REF!</definedName>
    <definedName name="two">[11]Sheet2!$A:$IV</definedName>
    <definedName name="UNIT">[2]Sheet1!$EF$2:$EF$3</definedName>
    <definedName name="upc">#REF!</definedName>
    <definedName name="WD">'[9]UNIQUE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" i="1" l="1"/>
  <c r="BH2" i="1"/>
  <c r="BJ2" i="1" s="1"/>
  <c r="BD2" i="1"/>
  <c r="AO2" i="1"/>
  <c r="AK2" i="1"/>
  <c r="AE2" i="1"/>
  <c r="AG2" i="1" s="1"/>
  <c r="AI2" i="1" s="1"/>
  <c r="T2" i="1"/>
  <c r="BO10" i="1"/>
  <c r="BH10" i="1"/>
  <c r="BN10" i="1" s="1"/>
  <c r="AK10" i="1"/>
  <c r="AE10" i="1"/>
  <c r="AG10" i="1" s="1"/>
  <c r="AI10" i="1" s="1"/>
  <c r="T10" i="1"/>
  <c r="BO9" i="1"/>
  <c r="BH9" i="1"/>
  <c r="BN9" i="1" s="1"/>
  <c r="BD9" i="1"/>
  <c r="AK9" i="1"/>
  <c r="AE9" i="1"/>
  <c r="AG9" i="1" s="1"/>
  <c r="AI9" i="1" s="1"/>
  <c r="T9" i="1"/>
  <c r="BO8" i="1"/>
  <c r="BH8" i="1"/>
  <c r="BN8" i="1" s="1"/>
  <c r="AK8" i="1"/>
  <c r="AE8" i="1"/>
  <c r="AG8" i="1" s="1"/>
  <c r="AI8" i="1" s="1"/>
  <c r="T8" i="1"/>
  <c r="BO7" i="1"/>
  <c r="BH7" i="1"/>
  <c r="BJ7" i="1" s="1"/>
  <c r="AO7" i="1"/>
  <c r="AK7" i="1"/>
  <c r="AE7" i="1"/>
  <c r="AG7" i="1" s="1"/>
  <c r="AI7" i="1" s="1"/>
  <c r="T7" i="1"/>
  <c r="BO6" i="1"/>
  <c r="BH6" i="1"/>
  <c r="BN6" i="1" s="1"/>
  <c r="AO6" i="1"/>
  <c r="AK6" i="1"/>
  <c r="AE6" i="1"/>
  <c r="AG6" i="1" s="1"/>
  <c r="AI6" i="1" s="1"/>
  <c r="T6" i="1"/>
  <c r="AL6" i="1" s="1"/>
  <c r="BO5" i="1"/>
  <c r="BH5" i="1"/>
  <c r="BN5" i="1" s="1"/>
  <c r="AK5" i="1"/>
  <c r="AE5" i="1"/>
  <c r="AG5" i="1" s="1"/>
  <c r="AI5" i="1" s="1"/>
  <c r="T5" i="1"/>
  <c r="BO4" i="1"/>
  <c r="BH4" i="1"/>
  <c r="BD4" i="1" s="1"/>
  <c r="AK4" i="1"/>
  <c r="AE4" i="1"/>
  <c r="AG4" i="1" s="1"/>
  <c r="AI4" i="1" s="1"/>
  <c r="T4" i="1"/>
  <c r="BO3" i="1"/>
  <c r="BH3" i="1"/>
  <c r="BJ3" i="1" s="1"/>
  <c r="BD3" i="1"/>
  <c r="AK3" i="1"/>
  <c r="AE3" i="1"/>
  <c r="AG3" i="1" s="1"/>
  <c r="AI3" i="1" s="1"/>
  <c r="T3" i="1"/>
  <c r="AL3" i="1" s="1"/>
  <c r="BD5" i="1" l="1"/>
  <c r="BD6" i="1"/>
  <c r="BD7" i="1"/>
  <c r="AQ4" i="1"/>
  <c r="BD8" i="1"/>
  <c r="AQ2" i="1"/>
  <c r="BE2" i="1" s="1"/>
  <c r="BN2" i="1"/>
  <c r="AL2" i="1"/>
  <c r="AM2" i="1" s="1"/>
  <c r="BJ10" i="1"/>
  <c r="BJ4" i="1"/>
  <c r="AO4" i="1"/>
  <c r="BN4" i="1"/>
  <c r="AL9" i="1"/>
  <c r="AM9" i="1" s="1"/>
  <c r="AM3" i="1"/>
  <c r="AO8" i="1"/>
  <c r="BJ8" i="1"/>
  <c r="AL10" i="1"/>
  <c r="AM10" i="1" s="1"/>
  <c r="BD10" i="1"/>
  <c r="BE4" i="1"/>
  <c r="AO3" i="1"/>
  <c r="AL5" i="1"/>
  <c r="AM5" i="1" s="1"/>
  <c r="BJ6" i="1"/>
  <c r="AQ8" i="1"/>
  <c r="AM6" i="1"/>
  <c r="AQ3" i="1"/>
  <c r="BN3" i="1"/>
  <c r="AL4" i="1"/>
  <c r="AM4" i="1" s="1"/>
  <c r="BJ5" i="1"/>
  <c r="AQ7" i="1"/>
  <c r="BE7" i="1" s="1"/>
  <c r="BN7" i="1"/>
  <c r="AL8" i="1"/>
  <c r="AM8" i="1" s="1"/>
  <c r="BJ9" i="1"/>
  <c r="AO10" i="1"/>
  <c r="AO5" i="1"/>
  <c r="AQ6" i="1"/>
  <c r="BE6" i="1" s="1"/>
  <c r="AL7" i="1"/>
  <c r="AM7" i="1" s="1"/>
  <c r="AO9" i="1"/>
  <c r="AQ10" i="1"/>
  <c r="AQ5" i="1"/>
  <c r="AQ9" i="1"/>
  <c r="BF4" i="1" l="1"/>
  <c r="BF2" i="1"/>
  <c r="BE3" i="1"/>
  <c r="BF3" i="1" s="1"/>
  <c r="BM3" i="1" s="1"/>
  <c r="BE5" i="1"/>
  <c r="BF5" i="1" s="1"/>
  <c r="BM5" i="1" s="1"/>
  <c r="BE8" i="1"/>
  <c r="BF8" i="1" s="1"/>
  <c r="BF7" i="1"/>
  <c r="BM4" i="1"/>
  <c r="BG4" i="1"/>
  <c r="BF6" i="1"/>
  <c r="BE9" i="1"/>
  <c r="BF9" i="1" s="1"/>
  <c r="BE10" i="1"/>
  <c r="BF10" i="1" s="1"/>
  <c r="BG3" i="1" l="1"/>
  <c r="BG5" i="1"/>
  <c r="BM2" i="1"/>
  <c r="BG2" i="1"/>
  <c r="BM8" i="1"/>
  <c r="BG8" i="1"/>
  <c r="BM9" i="1"/>
  <c r="BG9" i="1"/>
  <c r="BM6" i="1"/>
  <c r="BG6" i="1"/>
  <c r="BM10" i="1"/>
  <c r="BG10" i="1"/>
  <c r="BM7" i="1"/>
  <c r="BG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<sst xmlns="http://schemas.openxmlformats.org/spreadsheetml/2006/main" count="205" uniqueCount="139">
  <si>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</si>
  <si>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</si>
  <si>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</si>
  <si>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</si>
  <si>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</si>
  <si>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</si>
  <si>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</si>
  <si>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</si>
  <si>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</si>
  <si>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</si>
  <si>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</si>
  <si>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</si>
  <si>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</si>
  <si>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</si>
  <si>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</si>
  <si>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</si>
  <si>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</si>
  <si>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</si>
  <si>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</si>
  <si>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</si>
  <si>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</si>
  <si>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</si>
  <si>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</si>
  <si>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</si>
  <si>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</si>
  <si>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</si>
  <si>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</si>
  <si>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</si>
  <si>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</si>
  <si>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</si>
  <si>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</si>
  <si>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</si>
  <si>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</si>
  <si>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</si>
  <si>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</si>
  <si>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</si>
  <si>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</si>
  <si>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</si>
  <si>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</si>
  <si>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</si>
  <si>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</si>
  <si>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</si>
  <si>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</si>
  <si>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</si>
  <si>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</si>
  <si>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</si>
  <si>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</si>
  <si>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</si>
  <si>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</si>
  <si>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</si>
  <si>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</si>
  <si>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</si>
  <si>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</si>
  <si>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</si>
  <si>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</si>
  <si>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</si>
  <si>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</si>
  <si>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</si>
  <si>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</si>
  <si>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r>
      <t xml:space="preserve">JLA Domestic Price </t>
    </r>
    <r>
      <rPr>
        <b/>
        <sz val="11"/>
        <color rgb="FFFF0000"/>
        <rFont val="Arial"/>
        <family val="2"/>
      </rPr>
      <t>(20% Tariff)</t>
    </r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</si>
  <si>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</si>
  <si>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</si>
  <si>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</si>
  <si>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</si>
  <si>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</si>
  <si>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</si>
  <si>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</si>
  <si>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</si>
  <si>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</si>
  <si>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LAURA ASHLEY</t>
    <phoneticPr fontId="9" type="noConversion"/>
  </si>
  <si>
    <t>Laura Ashley 4%</t>
  </si>
  <si>
    <t>Shower Curtain</t>
  </si>
  <si>
    <r>
      <rPr>
        <b/>
        <sz val="11"/>
        <rFont val="Arial"/>
        <family val="2"/>
      </rPr>
      <t>Mini Dot</t>
    </r>
    <r>
      <rPr>
        <sz val="11"/>
        <rFont val="Arial"/>
        <family val="2"/>
      </rPr>
      <t xml:space="preserve"> </t>
    </r>
  </si>
  <si>
    <t>PEVA LINER
8 gauge</t>
    <phoneticPr fontId="2" type="noConversion"/>
  </si>
  <si>
    <t xml:space="preserve">Embossed PEVA LINER            </t>
    <phoneticPr fontId="2" type="noConversion"/>
  </si>
  <si>
    <r>
      <t xml:space="preserve"> Materiel:                    90% PE,10%EVA, 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>, Embossed, Clear/Frosted ground,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12 metal grommets+3magnets                      </t>
    </r>
  </si>
  <si>
    <t>90% PE,10%EVA</t>
  </si>
  <si>
    <t xml:space="preserve"> 72x72"</t>
    <phoneticPr fontId="9" type="noConversion"/>
  </si>
  <si>
    <t>Clear</t>
  </si>
  <si>
    <t>LA70-0268B</t>
    <phoneticPr fontId="2" type="noConversion"/>
  </si>
  <si>
    <t>022164697261</t>
    <phoneticPr fontId="2" type="noConversion"/>
  </si>
  <si>
    <t>Piece</t>
  </si>
  <si>
    <t>Normal</t>
  </si>
  <si>
    <t>Bellyband and plastic hanger</t>
    <phoneticPr fontId="9" type="noConversion"/>
  </si>
  <si>
    <t>3924.90.1010</t>
  </si>
  <si>
    <t>MARTHA STEWART</t>
    <phoneticPr fontId="9" type="noConversion"/>
  </si>
  <si>
    <r>
      <rPr>
        <b/>
        <sz val="11"/>
        <rFont val="Arial"/>
        <family val="2"/>
      </rPr>
      <t>Square</t>
    </r>
    <r>
      <rPr>
        <sz val="11"/>
        <rFont val="Arial"/>
        <family val="2"/>
      </rPr>
      <t xml:space="preserve"> </t>
    </r>
  </si>
  <si>
    <t>PEVA LINER
8 gauge</t>
  </si>
  <si>
    <t>72x72"</t>
    <phoneticPr fontId="9" type="noConversion"/>
  </si>
  <si>
    <t>022164676396</t>
    <phoneticPr fontId="2" type="noConversion"/>
  </si>
  <si>
    <t>Bellyband and plastic hanger</t>
    <phoneticPr fontId="9" type="noConversion"/>
  </si>
  <si>
    <t>N NATORI</t>
    <phoneticPr fontId="9" type="noConversion"/>
  </si>
  <si>
    <t xml:space="preserve"> Diagonal           (92-633)</t>
  </si>
  <si>
    <t>72x72"</t>
    <phoneticPr fontId="9" type="noConversion"/>
  </si>
  <si>
    <t>Frosted</t>
  </si>
  <si>
    <t>022164676327</t>
  </si>
  <si>
    <t>Bellyband and plastic hanger</t>
    <phoneticPr fontId="9" type="noConversion"/>
  </si>
  <si>
    <r>
      <rPr>
        <b/>
        <sz val="11"/>
        <rFont val="Arial"/>
        <family val="2"/>
      </rPr>
      <t xml:space="preserve">Rice Paper </t>
    </r>
    <r>
      <rPr>
        <sz val="11"/>
        <rFont val="Arial"/>
        <family val="2"/>
      </rPr>
      <t xml:space="preserve"> </t>
    </r>
  </si>
  <si>
    <r>
      <t xml:space="preserve"> Materiel:   90% PE,10%EVA, 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 xml:space="preserve">, Embossed,  Frosted ground,                               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12 Chrome metal grommets+3magnets                      </t>
    </r>
  </si>
  <si>
    <t>Frosted</t>
    <phoneticPr fontId="13" type="noConversion"/>
  </si>
  <si>
    <t>022164676334</t>
  </si>
  <si>
    <t>N NATORI</t>
    <phoneticPr fontId="9" type="noConversion"/>
  </si>
  <si>
    <r>
      <rPr>
        <b/>
        <sz val="11"/>
        <rFont val="Arial"/>
        <family val="2"/>
      </rPr>
      <t xml:space="preserve">  Rice Paper</t>
    </r>
    <r>
      <rPr>
        <sz val="11"/>
        <rFont val="Arial"/>
        <family val="2"/>
      </rPr>
      <t xml:space="preserve"> </t>
    </r>
  </si>
  <si>
    <t xml:space="preserve">Embossed PEVA LINER            </t>
    <phoneticPr fontId="2" type="noConversion"/>
  </si>
  <si>
    <r>
      <t xml:space="preserve"> Materiel: PEVA
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 xml:space="preserve">, Embossed, 
Black ground,                                
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
12 Chrome metal grommets+3magnets 
</t>
    </r>
    <r>
      <rPr>
        <b/>
        <sz val="11"/>
        <color rgb="FFFF0000"/>
        <rFont val="Arial"/>
        <family val="2"/>
      </rPr>
      <t xml:space="preserve">black grommets           </t>
    </r>
    <r>
      <rPr>
        <sz val="11"/>
        <rFont val="Arial"/>
        <family val="2"/>
      </rPr>
      <t xml:space="preserve">      </t>
    </r>
  </si>
  <si>
    <t>72x72"</t>
    <phoneticPr fontId="9" type="noConversion"/>
  </si>
  <si>
    <t>Black</t>
    <phoneticPr fontId="13" type="noConversion"/>
  </si>
  <si>
    <t>022164676341</t>
  </si>
  <si>
    <t>N NATORI</t>
    <phoneticPr fontId="9" type="noConversion"/>
  </si>
  <si>
    <r>
      <rPr>
        <b/>
        <sz val="11"/>
        <rFont val="Arial"/>
        <family val="2"/>
      </rPr>
      <t xml:space="preserve">Spectrum </t>
    </r>
    <r>
      <rPr>
        <sz val="11"/>
        <rFont val="Arial"/>
        <family val="2"/>
      </rPr>
      <t xml:space="preserve"> </t>
    </r>
  </si>
  <si>
    <t>PEVA LINER</t>
    <phoneticPr fontId="9" type="noConversion"/>
  </si>
  <si>
    <t xml:space="preserve">Embossed PEVA LINER            </t>
    <phoneticPr fontId="2" type="noConversion"/>
  </si>
  <si>
    <r>
      <t xml:space="preserve"> Materiel: PEVA
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 xml:space="preserve">, Embossed, 
Black ground,                                
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
12 Chrome metal grommets+3magnets
</t>
    </r>
    <r>
      <rPr>
        <b/>
        <sz val="11"/>
        <color rgb="FFFF0000"/>
        <rFont val="Arial"/>
        <family val="2"/>
      </rPr>
      <t xml:space="preserve">black grommets    </t>
    </r>
    <r>
      <rPr>
        <sz val="11"/>
        <rFont val="Arial"/>
        <family val="2"/>
      </rPr>
      <t xml:space="preserve">                        </t>
    </r>
  </si>
  <si>
    <t>Black</t>
    <phoneticPr fontId="13" type="noConversion"/>
  </si>
  <si>
    <t>022164676358</t>
  </si>
  <si>
    <t>MARTHA STEWART</t>
    <phoneticPr fontId="9" type="noConversion"/>
  </si>
  <si>
    <t xml:space="preserve">Big Dot </t>
    <phoneticPr fontId="0" type="noConversion"/>
  </si>
  <si>
    <t>Fabric liner</t>
    <phoneticPr fontId="9" type="noConversion"/>
  </si>
  <si>
    <t>Embossed Fabric liner</t>
    <phoneticPr fontId="9" type="noConversion"/>
  </si>
  <si>
    <t>100% regular Polyester,85gsm Microfiber ,Embossed,3M water repellent ,12 grommet, 2 magnets at bottom</t>
    <phoneticPr fontId="9" type="noConversion"/>
  </si>
  <si>
    <t>100% Polyester</t>
  </si>
  <si>
    <t>White</t>
    <phoneticPr fontId="9" type="noConversion"/>
  </si>
  <si>
    <t>022164676402</t>
  </si>
  <si>
    <t>Bellyband and plastic hanger</t>
    <phoneticPr fontId="9" type="noConversion"/>
  </si>
  <si>
    <t>6303.92.2050</t>
  </si>
  <si>
    <t>Infinity                (H3D-13)</t>
  </si>
  <si>
    <t>Fabric liner</t>
    <phoneticPr fontId="9" type="noConversion"/>
  </si>
  <si>
    <t>022164676372</t>
  </si>
  <si>
    <t>Bellyband and plastic hanger</t>
    <phoneticPr fontId="9" type="noConversion"/>
  </si>
  <si>
    <t>Imperial Diamond           (H3D-21)</t>
  </si>
  <si>
    <t>022164676389</t>
  </si>
  <si>
    <r>
      <t>MT70-0636</t>
    </r>
    <r>
      <rPr>
        <sz val="11"/>
        <rFont val="Calibri"/>
        <family val="2"/>
      </rPr>
      <t>C</t>
    </r>
    <phoneticPr fontId="2" type="noConversion"/>
  </si>
  <si>
    <r>
      <t>NN70-0317</t>
    </r>
    <r>
      <rPr>
        <sz val="11"/>
        <rFont val="Calibri"/>
        <family val="2"/>
      </rPr>
      <t>C</t>
    </r>
    <phoneticPr fontId="2" type="noConversion"/>
  </si>
  <si>
    <t>NN70-0318C</t>
    <phoneticPr fontId="2" type="noConversion"/>
  </si>
  <si>
    <t>NN70-0319C</t>
    <phoneticPr fontId="2" type="noConversion"/>
  </si>
  <si>
    <t>NN70-0320C</t>
    <phoneticPr fontId="2" type="noConversion"/>
  </si>
  <si>
    <r>
      <t>MT70-0637</t>
    </r>
    <r>
      <rPr>
        <sz val="11"/>
        <rFont val="Calibri"/>
        <family val="2"/>
      </rPr>
      <t>C</t>
    </r>
    <phoneticPr fontId="2" type="noConversion"/>
  </si>
  <si>
    <t>NN70-0321C</t>
    <phoneticPr fontId="2" type="noConversion"/>
  </si>
  <si>
    <t>NN70-0322C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</si>
</sst>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_(* #,##0_);_(* \(#,##0\);_(* &quot;-&quot;??_);_(@_)"/>
    <numFmt numFmtId="180" formatCode="#,##0.0_);\(#,##0.0\)"/>
    <numFmt numFmtId="181" formatCode="_(* #,##0.00_);_(* \(#,##0.00\);_(* &quot;-&quot;??_);_(@_)"/>
    <numFmt numFmtId="182" formatCode="0.0%"/>
    <numFmt numFmtId="183" formatCode="[$$-409]#,##0.00;\-[$$-409]#,##0.00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181" fontId="12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183" fontId="12" fillId="0" borderId="0"/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8" fontId="6" fillId="0" borderId="1" xfId="2" applyNumberFormat="1" applyFont="1" applyBorder="1" applyAlignment="1">
      <alignment wrapText="1"/>
    </xf>
    <xf numFmtId="2" fontId="3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6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5" borderId="1" xfId="2" applyNumberFormat="1" applyFont="1" applyFill="1" applyBorder="1" applyAlignment="1">
      <alignment wrapText="1"/>
    </xf>
    <xf numFmtId="176" fontId="3" fillId="0" borderId="1" xfId="2" applyNumberFormat="1" applyFont="1" applyBorder="1" applyAlignment="1">
      <alignment wrapText="1"/>
    </xf>
    <xf numFmtId="176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6" fontId="3" fillId="7" borderId="1" xfId="2" applyNumberFormat="1" applyFont="1" applyFill="1" applyBorder="1" applyAlignment="1">
      <alignment wrapText="1"/>
    </xf>
    <xf numFmtId="176" fontId="3" fillId="3" borderId="1" xfId="0" applyNumberFormat="1" applyFont="1" applyFill="1" applyBorder="1" applyAlignment="1">
      <alignment horizontal="center" wrapText="1"/>
    </xf>
    <xf numFmtId="176" fontId="3" fillId="3" borderId="1" xfId="2" applyNumberFormat="1" applyFont="1" applyFill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1" fillId="5" borderId="1" xfId="0" quotePrefix="1" applyFont="1" applyFill="1" applyBorder="1" applyAlignment="1">
      <alignment wrapText="1"/>
    </xf>
    <xf numFmtId="176" fontId="8" fillId="0" borderId="1" xfId="0" applyNumberFormat="1" applyFont="1" applyBorder="1" applyAlignment="1">
      <alignment vertical="center"/>
    </xf>
    <xf numFmtId="176" fontId="3" fillId="5" borderId="1" xfId="0" applyNumberFormat="1" applyFont="1" applyFill="1" applyBorder="1" applyAlignment="1">
      <alignment vertical="center"/>
    </xf>
    <xf numFmtId="179" fontId="8" fillId="0" borderId="1" xfId="0" applyNumberFormat="1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179" fontId="8" fillId="0" borderId="1" xfId="3" applyNumberFormat="1" applyFont="1" applyFill="1" applyBorder="1" applyAlignment="1">
      <alignment horizontal="center" vertical="center" wrapText="1"/>
    </xf>
    <xf numFmtId="178" fontId="8" fillId="8" borderId="1" xfId="0" applyNumberFormat="1" applyFont="1" applyFill="1" applyBorder="1" applyAlignment="1">
      <alignment vertical="center"/>
    </xf>
    <xf numFmtId="1" fontId="8" fillId="8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176" fontId="8" fillId="8" borderId="1" xfId="0" applyNumberFormat="1" applyFont="1" applyFill="1" applyBorder="1" applyAlignment="1">
      <alignment vertical="center"/>
    </xf>
    <xf numFmtId="0" fontId="8" fillId="0" borderId="1" xfId="4" applyFont="1" applyBorder="1" applyAlignment="1">
      <alignment horizontal="center" vertical="center"/>
    </xf>
    <xf numFmtId="182" fontId="8" fillId="0" borderId="1" xfId="0" applyNumberFormat="1" applyFon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10" fontId="8" fillId="8" borderId="1" xfId="5" applyNumberFormat="1" applyFont="1" applyFill="1" applyBorder="1" applyAlignment="1">
      <alignment vertical="center"/>
    </xf>
    <xf numFmtId="176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/>
    </xf>
    <xf numFmtId="2" fontId="8" fillId="8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49" fontId="1" fillId="5" borderId="1" xfId="0" applyNumberFormat="1" applyFont="1" applyFill="1" applyBorder="1" applyAlignment="1">
      <alignment wrapText="1"/>
    </xf>
    <xf numFmtId="183" fontId="3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0" fontId="11" fillId="8" borderId="1" xfId="5" applyNumberFormat="1" applyFont="1" applyFill="1" applyBorder="1" applyAlignment="1">
      <alignment vertical="center"/>
    </xf>
    <xf numFmtId="176" fontId="7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83" fontId="8" fillId="0" borderId="1" xfId="6" applyFont="1" applyBorder="1" applyAlignment="1">
      <alignment horizontal="center" vertical="center"/>
    </xf>
    <xf numFmtId="176" fontId="3" fillId="5" borderId="1" xfId="0" applyNumberFormat="1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5" borderId="1" xfId="0" applyFont="1" applyFill="1" applyBorder="1" applyAlignment="1">
      <alignment wrapText="1"/>
    </xf>
  </cellXfs>
  <cellStyles count="7">
    <cellStyle name="Comma 5" xfId="3"/>
    <cellStyle name="Normal 2" xfId="1"/>
    <cellStyle name="Normal 2 18 2" xfId="2"/>
    <cellStyle name="Normal 2 2" xfId="4"/>
    <cellStyle name="Normal 2 2 2" xfId="6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423334</xdr:colOff>
      <xdr:row>2</xdr:row>
      <xdr:rowOff>51313</xdr:rowOff>
    </xdr:from>
    <xdr:to>
      <xdr:col>1</xdr:col>
      <xdr:colOff>1111252</xdr:colOff>
      <xdr:row>2</xdr:row>
      <xdr:rowOff>968537</xdr:rowOff>
    </xdr:to>
    <xdr:pic>
      <xdr:nvPicPr>
        <xdr:cNvPr id="3" name="Picture 3" descr="IMG_7643">
          <a:extLst>
            <a:ext uri="{FF2B5EF4-FFF2-40B4-BE49-F238E27FC236}">
              <a16:creationId xmlns="" xmlns:a16="http://schemas.microsoft.com/office/drawing/2014/main" id="{18CB93CB-C274-4645-A3FE-6793690D49B2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lum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84956" y="2604366"/>
          <a:ext cx="917224" cy="687918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436163</xdr:colOff>
      <xdr:row>3</xdr:row>
      <xdr:rowOff>38486</xdr:rowOff>
    </xdr:from>
    <xdr:to>
      <xdr:col>1</xdr:col>
      <xdr:colOff>1119271</xdr:colOff>
      <xdr:row>3</xdr:row>
      <xdr:rowOff>949296</xdr:rowOff>
    </xdr:to>
    <xdr:pic>
      <xdr:nvPicPr>
        <xdr:cNvPr id="4" name="Picture 2" descr="IMG_7645">
          <a:extLst>
            <a:ext uri="{FF2B5EF4-FFF2-40B4-BE49-F238E27FC236}">
              <a16:creationId xmlns="" xmlns:a16="http://schemas.microsoft.com/office/drawing/2014/main" id="{F25D1825-D1E2-4724-B4A6-4B4292D0F64C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lum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8587" y="3600387"/>
          <a:ext cx="910810" cy="683108"/>
        </a:xfrm>
        <a:prstGeom prst="rect">
          <a:avLst/>
        </a:prstGeom>
      </xdr:spPr>
    </xdr:pic>
    <xdr:clientData/>
  </xdr:twoCellAnchor>
  <xdr:twoCellAnchor editAs="oneCell">
    <xdr:from>
      <xdr:col>1</xdr:col>
      <xdr:colOff>179596</xdr:colOff>
      <xdr:row>7</xdr:row>
      <xdr:rowOff>64141</xdr:rowOff>
    </xdr:from>
    <xdr:to>
      <xdr:col>1</xdr:col>
      <xdr:colOff>1170580</xdr:colOff>
      <xdr:row>7</xdr:row>
      <xdr:rowOff>958505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68991827-FFEB-4CF2-B8FC-DD73FFBBE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5871" y="7550791"/>
          <a:ext cx="990984" cy="894364"/>
        </a:xfrm>
        <a:prstGeom prst="rect">
          <a:avLst/>
        </a:prstGeom>
      </xdr:spPr>
    </xdr:pic>
    <xdr:clientData/>
  </xdr:twoCellAnchor>
  <xdr:twoCellAnchor editAs="oneCell">
    <xdr:from>
      <xdr:col>1</xdr:col>
      <xdr:colOff>186010</xdr:colOff>
      <xdr:row>8</xdr:row>
      <xdr:rowOff>64149</xdr:rowOff>
    </xdr:from>
    <xdr:to>
      <xdr:col>1</xdr:col>
      <xdr:colOff>859493</xdr:colOff>
      <xdr:row>8</xdr:row>
      <xdr:rowOff>962126</xdr:rowOff>
    </xdr:to>
    <xdr:pic>
      <xdr:nvPicPr>
        <xdr:cNvPr id="6" name="Picture 1" descr="A purple square note with a black letter on it&#10;&#10;AI-generated content may be incorrect.">
          <a:extLst>
            <a:ext uri="{FF2B5EF4-FFF2-40B4-BE49-F238E27FC236}">
              <a16:creationId xmlns="" xmlns:a16="http://schemas.microsoft.com/office/drawing/2014/main" id="{4AE57DB5-779C-4C3E-9B89-3176B5341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50038" y="8672696"/>
          <a:ext cx="897977" cy="673483"/>
        </a:xfrm>
        <a:prstGeom prst="rect">
          <a:avLst/>
        </a:prstGeom>
      </xdr:spPr>
    </xdr:pic>
    <xdr:clientData/>
  </xdr:twoCellAnchor>
  <xdr:twoCellAnchor editAs="oneCell">
    <xdr:from>
      <xdr:col>1</xdr:col>
      <xdr:colOff>174786</xdr:colOff>
      <xdr:row>9</xdr:row>
      <xdr:rowOff>6417</xdr:rowOff>
    </xdr:from>
    <xdr:to>
      <xdr:col>1</xdr:col>
      <xdr:colOff>910806</xdr:colOff>
      <xdr:row>9</xdr:row>
      <xdr:rowOff>987777</xdr:rowOff>
    </xdr:to>
    <xdr:pic>
      <xdr:nvPicPr>
        <xdr:cNvPr id="7" name="Picture 6" descr="A person holding a purple note&#10;&#10;AI-generated content may be incorrect.">
          <a:extLst>
            <a:ext uri="{FF2B5EF4-FFF2-40B4-BE49-F238E27FC236}">
              <a16:creationId xmlns="" xmlns:a16="http://schemas.microsoft.com/office/drawing/2014/main" id="{5FB4E343-B99B-4F43-9999-53B71162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28391" y="9635037"/>
          <a:ext cx="981360" cy="736020"/>
        </a:xfrm>
        <a:prstGeom prst="rect">
          <a:avLst/>
        </a:prstGeom>
      </xdr:spPr>
    </xdr:pic>
    <xdr:clientData/>
  </xdr:twoCellAnchor>
  <xdr:twoCellAnchor editAs="oneCell">
    <xdr:from>
      <xdr:col>1</xdr:col>
      <xdr:colOff>705555</xdr:colOff>
      <xdr:row>4</xdr:row>
      <xdr:rowOff>78293</xdr:rowOff>
    </xdr:from>
    <xdr:to>
      <xdr:col>1</xdr:col>
      <xdr:colOff>1609950</xdr:colOff>
      <xdr:row>4</xdr:row>
      <xdr:rowOff>975769</xdr:rowOff>
    </xdr:to>
    <xdr:pic>
      <xdr:nvPicPr>
        <xdr:cNvPr id="8" name="图片 4">
          <a:extLst>
            <a:ext uri="{FF2B5EF4-FFF2-40B4-BE49-F238E27FC236}">
              <a16:creationId xmlns="" xmlns:a16="http://schemas.microsoft.com/office/drawing/2014/main" id="{3FB7EA84-EBB7-47AF-A2E3-47F79ADA7F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50139" r="-4167"/>
        <a:stretch>
          <a:fillRect/>
        </a:stretch>
      </xdr:blipFill>
      <xdr:spPr>
        <a:xfrm>
          <a:off x="1381830" y="4535993"/>
          <a:ext cx="904395" cy="897476"/>
        </a:xfrm>
        <a:prstGeom prst="rect">
          <a:avLst/>
        </a:prstGeom>
      </xdr:spPr>
    </xdr:pic>
    <xdr:clientData/>
  </xdr:twoCellAnchor>
  <xdr:twoCellAnchor editAs="oneCell">
    <xdr:from>
      <xdr:col>1</xdr:col>
      <xdr:colOff>722197</xdr:colOff>
      <xdr:row>5</xdr:row>
      <xdr:rowOff>49856</xdr:rowOff>
    </xdr:from>
    <xdr:to>
      <xdr:col>1</xdr:col>
      <xdr:colOff>1629191</xdr:colOff>
      <xdr:row>5</xdr:row>
      <xdr:rowOff>980525</xdr:rowOff>
    </xdr:to>
    <xdr:pic>
      <xdr:nvPicPr>
        <xdr:cNvPr id="9" name="图片 13">
          <a:extLst>
            <a:ext uri="{FF2B5EF4-FFF2-40B4-BE49-F238E27FC236}">
              <a16:creationId xmlns="" xmlns:a16="http://schemas.microsoft.com/office/drawing/2014/main" id="{3A31D178-743F-40C5-ABBB-8B919596F2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6215"/>
        <a:stretch>
          <a:fillRect/>
        </a:stretch>
      </xdr:blipFill>
      <xdr:spPr>
        <a:xfrm>
          <a:off x="1398472" y="5517206"/>
          <a:ext cx="906994" cy="930669"/>
        </a:xfrm>
        <a:prstGeom prst="rect">
          <a:avLst/>
        </a:prstGeom>
      </xdr:spPr>
    </xdr:pic>
    <xdr:clientData/>
  </xdr:twoCellAnchor>
  <xdr:twoCellAnchor editAs="oneCell">
    <xdr:from>
      <xdr:col>1</xdr:col>
      <xdr:colOff>897978</xdr:colOff>
      <xdr:row>6</xdr:row>
      <xdr:rowOff>76614</xdr:rowOff>
    </xdr:from>
    <xdr:to>
      <xdr:col>1</xdr:col>
      <xdr:colOff>1475251</xdr:colOff>
      <xdr:row>6</xdr:row>
      <xdr:rowOff>939670</xdr:rowOff>
    </xdr:to>
    <xdr:pic>
      <xdr:nvPicPr>
        <xdr:cNvPr id="10" name="图片 14">
          <a:extLst>
            <a:ext uri="{FF2B5EF4-FFF2-40B4-BE49-F238E27FC236}">
              <a16:creationId xmlns="" xmlns:a16="http://schemas.microsoft.com/office/drawing/2014/main" id="{A591C4C2-3A02-41E1-B5E8-92DB0562D3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197" t="44280"/>
        <a:stretch>
          <a:fillRect/>
        </a:stretch>
      </xdr:blipFill>
      <xdr:spPr>
        <a:xfrm>
          <a:off x="1574253" y="6553614"/>
          <a:ext cx="577273" cy="863056"/>
        </a:xfrm>
        <a:prstGeom prst="rect">
          <a:avLst/>
        </a:prstGeom>
      </xdr:spPr>
    </xdr:pic>
    <xdr:clientData/>
  </xdr:twoCellAnchor>
  <xdr:twoCellAnchor editAs="oneCell">
    <xdr:from>
      <xdr:col>1</xdr:col>
      <xdr:colOff>1334140</xdr:colOff>
      <xdr:row>7</xdr:row>
      <xdr:rowOff>79557</xdr:rowOff>
    </xdr:from>
    <xdr:to>
      <xdr:col>1</xdr:col>
      <xdr:colOff>2206463</xdr:colOff>
      <xdr:row>7</xdr:row>
      <xdr:rowOff>955706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E5E4199F-5A29-1C8C-5D66-B824269D7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0415" y="7566207"/>
          <a:ext cx="872323" cy="876149"/>
        </a:xfrm>
        <a:prstGeom prst="rect">
          <a:avLst/>
        </a:prstGeom>
      </xdr:spPr>
    </xdr:pic>
    <xdr:clientData/>
  </xdr:twoCellAnchor>
  <xdr:twoCellAnchor editAs="oneCell">
    <xdr:from>
      <xdr:col>1</xdr:col>
      <xdr:colOff>1322897</xdr:colOff>
      <xdr:row>9</xdr:row>
      <xdr:rowOff>44899</xdr:rowOff>
    </xdr:from>
    <xdr:to>
      <xdr:col>1</xdr:col>
      <xdr:colOff>2248671</xdr:colOff>
      <xdr:row>9</xdr:row>
      <xdr:rowOff>955707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44FD98E1-D30E-70F5-C2EA-5ABFA1EC5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99172" y="9550849"/>
          <a:ext cx="925774" cy="910808"/>
        </a:xfrm>
        <a:prstGeom prst="rect">
          <a:avLst/>
        </a:prstGeom>
      </xdr:spPr>
    </xdr:pic>
    <xdr:clientData/>
  </xdr:twoCellAnchor>
  <xdr:twoCellAnchor editAs="oneCell">
    <xdr:from>
      <xdr:col>1</xdr:col>
      <xdr:colOff>1321313</xdr:colOff>
      <xdr:row>8</xdr:row>
      <xdr:rowOff>32070</xdr:rowOff>
    </xdr:from>
    <xdr:to>
      <xdr:col>1</xdr:col>
      <xdr:colOff>2219293</xdr:colOff>
      <xdr:row>8</xdr:row>
      <xdr:rowOff>944379</xdr:rowOff>
    </xdr:to>
    <xdr:pic>
      <xdr:nvPicPr>
        <xdr:cNvPr id="13" name="Picture 13">
          <a:extLst>
            <a:ext uri="{FF2B5EF4-FFF2-40B4-BE49-F238E27FC236}">
              <a16:creationId xmlns="" xmlns:a16="http://schemas.microsoft.com/office/drawing/2014/main" id="{F966E59E-D5C9-DC91-38F6-74FB30F6C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97588" y="8528370"/>
          <a:ext cx="897980" cy="912309"/>
        </a:xfrm>
        <a:prstGeom prst="rect">
          <a:avLst/>
        </a:prstGeom>
      </xdr:spPr>
    </xdr:pic>
    <xdr:clientData/>
  </xdr:twoCellAnchor>
  <xdr:twoCellAnchor editAs="oneCell">
    <xdr:from>
      <xdr:col>1</xdr:col>
      <xdr:colOff>1358568</xdr:colOff>
      <xdr:row>2</xdr:row>
      <xdr:rowOff>60982</xdr:rowOff>
    </xdr:from>
    <xdr:to>
      <xdr:col>1</xdr:col>
      <xdr:colOff>2225707</xdr:colOff>
      <xdr:row>2</xdr:row>
      <xdr:rowOff>956580</xdr:rowOff>
    </xdr:to>
    <xdr:pic>
      <xdr:nvPicPr>
        <xdr:cNvPr id="14" name="Picture 14">
          <a:extLst>
            <a:ext uri="{FF2B5EF4-FFF2-40B4-BE49-F238E27FC236}">
              <a16:creationId xmlns="" xmlns:a16="http://schemas.microsoft.com/office/drawing/2014/main" id="{F5A8B2C2-DE00-8927-FB22-3811735E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34843" y="2499382"/>
          <a:ext cx="867139" cy="895598"/>
        </a:xfrm>
        <a:prstGeom prst="rect">
          <a:avLst/>
        </a:prstGeom>
      </xdr:spPr>
    </xdr:pic>
    <xdr:clientData/>
  </xdr:twoCellAnchor>
  <xdr:twoCellAnchor editAs="oneCell">
    <xdr:from>
      <xdr:col>1</xdr:col>
      <xdr:colOff>1366213</xdr:colOff>
      <xdr:row>3</xdr:row>
      <xdr:rowOff>38485</xdr:rowOff>
    </xdr:from>
    <xdr:to>
      <xdr:col>1</xdr:col>
      <xdr:colOff>2221691</xdr:colOff>
      <xdr:row>3</xdr:row>
      <xdr:rowOff>930050</xdr:rowOff>
    </xdr:to>
    <xdr:pic>
      <xdr:nvPicPr>
        <xdr:cNvPr id="16" name="Picture 16">
          <a:extLst>
            <a:ext uri="{FF2B5EF4-FFF2-40B4-BE49-F238E27FC236}">
              <a16:creationId xmlns="" xmlns:a16="http://schemas.microsoft.com/office/drawing/2014/main" id="{3871D4CB-A0B2-DE93-4191-A07FF2004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42488" y="3486535"/>
          <a:ext cx="855478" cy="891565"/>
        </a:xfrm>
        <a:prstGeom prst="rect">
          <a:avLst/>
        </a:prstGeom>
      </xdr:spPr>
    </xdr:pic>
    <xdr:clientData/>
  </xdr:twoCellAnchor>
  <xdr:oneCellAnchor>
    <xdr:from>
      <xdr:col>1</xdr:col>
      <xdr:colOff>455405</xdr:colOff>
      <xdr:row>1</xdr:row>
      <xdr:rowOff>57728</xdr:rowOff>
    </xdr:from>
    <xdr:ext cx="649434" cy="865912"/>
    <xdr:pic>
      <xdr:nvPicPr>
        <xdr:cNvPr id="17" name="Picture 2" descr="IMG_7641">
          <a:extLst>
            <a:ext uri="{FF2B5EF4-FFF2-40B4-BE49-F238E27FC236}">
              <a16:creationId xmlns="" xmlns:a16="http://schemas.microsoft.com/office/drawing/2014/main" id="{D285A084-4B51-4EC4-A381-04B2743E69E3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4" cstate="print">
          <a:lum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25461" y="1017444"/>
          <a:ext cx="865912" cy="649434"/>
        </a:xfrm>
        <a:prstGeom prst="rect">
          <a:avLst/>
        </a:prstGeom>
      </xdr:spPr>
    </xdr:pic>
    <xdr:clientData/>
  </xdr:oneCellAnchor>
  <xdr:oneCellAnchor>
    <xdr:from>
      <xdr:col>1</xdr:col>
      <xdr:colOff>1358953</xdr:colOff>
      <xdr:row>1</xdr:row>
      <xdr:rowOff>116937</xdr:rowOff>
    </xdr:from>
    <xdr:ext cx="841098" cy="813671"/>
    <xdr:pic>
      <xdr:nvPicPr>
        <xdr:cNvPr id="18" name="Picture 15">
          <a:extLst>
            <a:ext uri="{FF2B5EF4-FFF2-40B4-BE49-F238E27FC236}">
              <a16:creationId xmlns="" xmlns:a16="http://schemas.microsoft.com/office/drawing/2014/main" id="{8E3754C5-F3F2-9B72-E642-2E16F6964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37248" y="968414"/>
          <a:ext cx="841098" cy="8136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liner/HG%20New%20PEVA%20%20Liner%20Commitment%20Sheet%20-%2020pt%20Tariff%20-%2020251210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  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 10.29"/>
      <sheetName val="Sales -20pt Tariff"/>
      <sheetName val="Item"/>
      <sheetName val="AmyLi 9.28"/>
      <sheetName val="AmyLi 10.21"/>
      <sheetName val="AmyLi"/>
      <sheetName val="HG Fabric Liner - Previous Orde"/>
      <sheetName val="HG PEVA - Previous Order"/>
      <sheetName val="Fabric Liner- Sales"/>
      <sheetName val="Previous Order-Sales"/>
      <sheetName val="ValueSelect"/>
      <sheetName val="Data"/>
    </sheetNames>
    <sheetDataSet>
      <sheetData sheetId="0"/>
      <sheetData sheetId="1"/>
      <sheetData sheetId="2"/>
      <sheetData sheetId="3"/>
      <sheetData sheetId="4">
        <row r="5">
          <cell r="P5">
            <v>1.49</v>
          </cell>
        </row>
        <row r="6">
          <cell r="P6">
            <v>1.49</v>
          </cell>
        </row>
        <row r="7">
          <cell r="P7">
            <v>1.85</v>
          </cell>
        </row>
        <row r="8">
          <cell r="P8">
            <v>1.95</v>
          </cell>
        </row>
        <row r="9">
          <cell r="P9">
            <v>1.95</v>
          </cell>
        </row>
      </sheetData>
      <sheetData sheetId="5">
        <row r="4">
          <cell r="P4">
            <v>1.49</v>
          </cell>
        </row>
        <row r="5">
          <cell r="P5">
            <v>1.54</v>
          </cell>
        </row>
        <row r="6">
          <cell r="P6">
            <v>1.54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0"/>
  <sheetViews>
    <sheetView tabSelected="1" topLeftCell="AH1" zoomScale="66" zoomScaleNormal="66" workbookViewId="0">
      <selection activeCell="BF8" sqref="BF8"/>
    </sheetView>
  </sheetViews>
  <sheetFormatPr defaultColWidth="9.140625" defaultRowHeight="15" x14ac:dyDescent="0.25"/>
  <cols>
    <col min="1" max="1" width="10.140625" style="1" customWidth="1"/>
    <col min="2" max="2" width="34.5703125" style="2" customWidth="1"/>
    <col min="3" max="3" width="14.140625" style="2" customWidth="1"/>
    <col min="4" max="4" width="13.28515625" style="2" customWidth="1"/>
    <col min="5" max="5" width="14.42578125" style="2" customWidth="1"/>
    <col min="6" max="6" width="16.5703125" style="2" customWidth="1"/>
    <col min="7" max="7" width="15.42578125" style="2" customWidth="1"/>
    <col min="8" max="8" width="16.85546875" style="2" customWidth="1"/>
    <col min="9" max="9" width="20.140625" style="2" customWidth="1"/>
    <col min="10" max="10" width="25" style="2" customWidth="1"/>
    <col min="11" max="11" width="10.140625" style="3" customWidth="1"/>
    <col min="12" max="12" width="10.140625" style="2" customWidth="1"/>
    <col min="13" max="13" width="13.140625" style="2" customWidth="1"/>
    <col min="14" max="14" width="6.140625" style="2" customWidth="1"/>
    <col min="15" max="15" width="8.5703125" style="2" customWidth="1"/>
    <col min="16" max="16" width="15.85546875" style="2" customWidth="1"/>
    <col min="17" max="17" width="21.140625" style="2" customWidth="1"/>
    <col min="18" max="18" width="8.85546875" style="2" customWidth="1"/>
    <col min="19" max="19" width="8.140625" style="4" customWidth="1"/>
    <col min="20" max="20" width="8.5703125" style="4" customWidth="1"/>
    <col min="21" max="22" width="9.42578125" style="2" customWidth="1"/>
    <col min="23" max="23" width="8.140625" style="73" customWidth="1"/>
    <col min="24" max="24" width="8.7109375" style="73" customWidth="1"/>
    <col min="25" max="25" width="8.5703125" style="73" customWidth="1"/>
    <col min="26" max="26" width="8.140625" style="73" customWidth="1"/>
    <col min="27" max="27" width="8.7109375" style="73" customWidth="1"/>
    <col min="28" max="28" width="7.140625" style="73" customWidth="1"/>
    <col min="29" max="29" width="9" style="6" customWidth="1"/>
    <col min="30" max="30" width="6.28515625" style="74" customWidth="1"/>
    <col min="31" max="31" width="10" style="75" customWidth="1"/>
    <col min="32" max="32" width="10" style="6" customWidth="1"/>
    <col min="33" max="33" width="9.85546875" style="74" customWidth="1"/>
    <col min="34" max="34" width="7.85546875" style="2" customWidth="1"/>
    <col min="35" max="35" width="8.85546875" style="4" customWidth="1"/>
    <col min="36" max="36" width="13" style="2" customWidth="1"/>
    <col min="37" max="37" width="8.42578125" style="5" customWidth="1"/>
    <col min="38" max="38" width="9" style="4" customWidth="1"/>
    <col min="39" max="39" width="8.42578125" style="4" customWidth="1"/>
    <col min="40" max="40" width="7.85546875" style="5" customWidth="1"/>
    <col min="41" max="41" width="7.5703125" style="4" customWidth="1"/>
    <col min="42" max="42" width="8.140625" style="5" customWidth="1"/>
    <col min="43" max="43" width="9.28515625" style="4" customWidth="1"/>
    <col min="44" max="44" width="8.140625" style="5" customWidth="1"/>
    <col min="45" max="45" width="9.28515625" style="4" customWidth="1"/>
    <col min="46" max="46" width="7.85546875" style="4" customWidth="1"/>
    <col min="47" max="47" width="8.140625" style="5" customWidth="1"/>
    <col min="48" max="49" width="9.28515625" style="4" customWidth="1"/>
    <col min="50" max="50" width="11.5703125" style="5" customWidth="1"/>
    <col min="51" max="51" width="10.85546875" style="4" customWidth="1"/>
    <col min="52" max="52" width="9.28515625" style="4" customWidth="1"/>
    <col min="53" max="53" width="11.5703125" style="5" customWidth="1"/>
    <col min="54" max="54" width="10.85546875" style="4" customWidth="1"/>
    <col min="55" max="55" width="11.5703125" style="5" customWidth="1"/>
    <col min="56" max="56" width="10.85546875" style="4" customWidth="1"/>
    <col min="57" max="57" width="7.85546875" style="4" customWidth="1"/>
    <col min="58" max="58" width="9.5703125" style="4" customWidth="1"/>
    <col min="59" max="59" width="11.42578125" style="4" customWidth="1"/>
    <col min="60" max="60" width="12.140625" style="4" customWidth="1"/>
    <col min="61" max="62" width="9.140625" style="2" customWidth="1"/>
    <col min="63" max="63" width="10.140625" style="4" customWidth="1"/>
    <col min="64" max="64" width="9.28515625" style="2" bestFit="1" customWidth="1"/>
    <col min="65" max="65" width="11" style="4" customWidth="1"/>
    <col min="66" max="66" width="11.140625" style="4" customWidth="1"/>
    <col min="67" max="67" width="2" style="4" customWidth="1"/>
    <col min="68" max="68" width="9.28515625" style="2" bestFit="1" customWidth="1"/>
    <col min="69" max="69" width="9.140625" style="6"/>
    <col min="70" max="16384" width="9.140625" style="2"/>
  </cols>
  <sheetData>
    <row r="1" spans="1:70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7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21" t="s">
        <v>32</v>
      </c>
      <c r="AH1" s="7" t="s">
        <v>33</v>
      </c>
      <c r="AI1" s="22" t="s">
        <v>34</v>
      </c>
      <c r="AJ1" s="7" t="s">
        <v>35</v>
      </c>
      <c r="AK1" s="23" t="s">
        <v>36</v>
      </c>
      <c r="AL1" s="24" t="s">
        <v>37</v>
      </c>
      <c r="AM1" s="22" t="s">
        <v>38</v>
      </c>
      <c r="AN1" s="23" t="s">
        <v>39</v>
      </c>
      <c r="AO1" s="22" t="s">
        <v>40</v>
      </c>
      <c r="AP1" s="23" t="s">
        <v>41</v>
      </c>
      <c r="AQ1" s="22" t="s">
        <v>42</v>
      </c>
      <c r="AR1" s="23" t="s">
        <v>43</v>
      </c>
      <c r="AS1" s="22" t="s">
        <v>44</v>
      </c>
      <c r="AT1" s="25" t="s">
        <v>45</v>
      </c>
      <c r="AU1" s="23" t="s">
        <v>46</v>
      </c>
      <c r="AV1" s="22" t="s">
        <v>47</v>
      </c>
      <c r="AW1" s="25" t="s">
        <v>48</v>
      </c>
      <c r="AX1" s="23" t="s">
        <v>49</v>
      </c>
      <c r="AY1" s="22" t="s">
        <v>50</v>
      </c>
      <c r="AZ1" s="25" t="s">
        <v>51</v>
      </c>
      <c r="BA1" s="23" t="s">
        <v>52</v>
      </c>
      <c r="BB1" s="22" t="s">
        <v>53</v>
      </c>
      <c r="BC1" s="23" t="s">
        <v>54</v>
      </c>
      <c r="BD1" s="22" t="s">
        <v>55</v>
      </c>
      <c r="BE1" s="22" t="s">
        <v>56</v>
      </c>
      <c r="BF1" s="26" t="s">
        <v>57</v>
      </c>
      <c r="BG1" s="27" t="s">
        <v>58</v>
      </c>
      <c r="BH1" s="28" t="s">
        <v>59</v>
      </c>
      <c r="BI1" s="29" t="s">
        <v>60</v>
      </c>
      <c r="BJ1" s="27" t="s">
        <v>61</v>
      </c>
      <c r="BK1" s="30" t="s">
        <v>62</v>
      </c>
      <c r="BL1" s="7" t="s">
        <v>63</v>
      </c>
      <c r="BM1" s="22" t="s">
        <v>64</v>
      </c>
      <c r="BN1" s="22" t="s">
        <v>65</v>
      </c>
      <c r="BO1" s="22" t="s">
        <v>66</v>
      </c>
      <c r="BP1" s="31" t="s">
        <v>67</v>
      </c>
      <c r="BQ1" s="32" t="s">
        <v>68</v>
      </c>
      <c r="BR1" s="33"/>
    </row>
    <row r="2" spans="1:70" customFormat="1" ht="80.099999999999994" customHeight="1" x14ac:dyDescent="0.25">
      <c r="A2" s="34">
        <v>1</v>
      </c>
      <c r="B2" s="35"/>
      <c r="C2" s="35"/>
      <c r="D2" s="36" t="s">
        <v>69</v>
      </c>
      <c r="E2" s="35" t="s">
        <v>70</v>
      </c>
      <c r="F2" s="35" t="s">
        <v>71</v>
      </c>
      <c r="G2" s="36" t="s">
        <v>72</v>
      </c>
      <c r="H2" s="36" t="s">
        <v>73</v>
      </c>
      <c r="I2" s="37" t="s">
        <v>74</v>
      </c>
      <c r="J2" s="36" t="s">
        <v>75</v>
      </c>
      <c r="K2" s="38" t="s">
        <v>76</v>
      </c>
      <c r="L2" s="34" t="s">
        <v>77</v>
      </c>
      <c r="M2" s="39" t="s">
        <v>78</v>
      </c>
      <c r="N2" s="35"/>
      <c r="O2" s="40"/>
      <c r="P2" s="41" t="s">
        <v>79</v>
      </c>
      <c r="Q2" s="43" t="s">
        <v>80</v>
      </c>
      <c r="R2" s="35" t="s">
        <v>81</v>
      </c>
      <c r="S2" s="44">
        <v>1.43</v>
      </c>
      <c r="T2" s="45">
        <f>'[12]AmyLi 9.28'!P5</f>
        <v>1.49</v>
      </c>
      <c r="U2" s="35" t="s">
        <v>82</v>
      </c>
      <c r="V2" s="36" t="s">
        <v>83</v>
      </c>
      <c r="W2" s="46">
        <v>29</v>
      </c>
      <c r="X2" s="47">
        <v>21.5</v>
      </c>
      <c r="Y2" s="47">
        <v>14.5</v>
      </c>
      <c r="Z2" s="46">
        <v>29</v>
      </c>
      <c r="AA2" s="47">
        <v>21.5</v>
      </c>
      <c r="AB2" s="47">
        <v>14.5</v>
      </c>
      <c r="AC2" s="48">
        <v>5</v>
      </c>
      <c r="AD2" s="49">
        <v>4</v>
      </c>
      <c r="AE2" s="50">
        <f>IF(Z2="","",Z2*AA2*AB2/1000000)</f>
        <v>9.0407500000000002E-3</v>
      </c>
      <c r="AF2" s="48">
        <v>63</v>
      </c>
      <c r="AG2" s="51">
        <f>IF(AD2="","",AF2/AE2*AD2)</f>
        <v>27873.793656499736</v>
      </c>
      <c r="AH2" s="52">
        <v>3300</v>
      </c>
      <c r="AI2" s="53">
        <f>IF(ISERROR(AH2/AG2),"",AH2/AG2)</f>
        <v>0.11839077380952381</v>
      </c>
      <c r="AJ2" s="54" t="s">
        <v>84</v>
      </c>
      <c r="AK2" s="55">
        <f>3.3%+20%</f>
        <v>0.23300000000000001</v>
      </c>
      <c r="AL2" s="53">
        <f t="shared" ref="AL2" si="0">IF(ISERROR(T2*AK2),"",T2*AK2)</f>
        <v>0.34717000000000003</v>
      </c>
      <c r="AM2" s="53">
        <f t="shared" ref="AM2" si="1">IF(ISERROR(T2+AI2+AL2),"",T2+AI2+AL2)</f>
        <v>1.9555607738095238</v>
      </c>
      <c r="AN2" s="56">
        <v>0</v>
      </c>
      <c r="AO2" s="53">
        <f t="shared" ref="AO2" si="2">IF(ISERROR(BH2*AN2),"",BH2*AN2)</f>
        <v>0</v>
      </c>
      <c r="AP2" s="56">
        <v>0.06</v>
      </c>
      <c r="AQ2" s="53">
        <f>IF(ISERROR(BH2*AP2),"",BH2*AP2)</f>
        <v>0.18125999999999998</v>
      </c>
      <c r="AR2" s="56">
        <v>0</v>
      </c>
      <c r="AS2" s="53">
        <v>0</v>
      </c>
      <c r="AT2" s="44">
        <v>0</v>
      </c>
      <c r="AU2" s="56">
        <v>0</v>
      </c>
      <c r="AV2" s="53">
        <v>0</v>
      </c>
      <c r="AW2" s="44">
        <v>0</v>
      </c>
      <c r="AX2" s="56">
        <v>0</v>
      </c>
      <c r="AY2" s="53">
        <v>0</v>
      </c>
      <c r="AZ2" s="44">
        <v>0</v>
      </c>
      <c r="BA2" s="56">
        <v>0</v>
      </c>
      <c r="BB2" s="53">
        <v>0</v>
      </c>
      <c r="BC2" s="56">
        <v>0.08</v>
      </c>
      <c r="BD2" s="53">
        <f t="shared" ref="BD2" si="3">IF(ISERROR(BH2*BC2),"",BH2*BC2)</f>
        <v>0.24168000000000001</v>
      </c>
      <c r="BE2" s="53">
        <f>IF(ISERROR(AO2+AQ2+AS2+AV2+AY2+BB2+BD2),"",AO2+AQ2+AS2+AV2+AY2+BB2+BD2)</f>
        <v>0.42293999999999998</v>
      </c>
      <c r="BF2" s="53">
        <f t="shared" ref="BF2" si="4">IF(ISERROR(AM2+BE2),"",AM2+BE2)</f>
        <v>2.3785007738095238</v>
      </c>
      <c r="BG2" s="57">
        <f t="shared" ref="BG2" si="5">IF(ISERROR((BH2-BF2)/BH2),"",(BH2-BF2)/BH2)</f>
        <v>0.21267766507463623</v>
      </c>
      <c r="BH2" s="45">
        <f>3.18*0.95</f>
        <v>3.0209999999999999</v>
      </c>
      <c r="BI2" s="44">
        <v>7.99</v>
      </c>
      <c r="BJ2" s="57">
        <f>IF(ISERROR((BI2-BH2)/BI2),"",(BI2-BH2)/BI2)</f>
        <v>0.62190237797246561</v>
      </c>
      <c r="BK2" s="58"/>
      <c r="BL2" s="59">
        <v>1500</v>
      </c>
      <c r="BM2" s="53">
        <f>IF(ISERROR(BF2*BL2),"",BF2*BL2)</f>
        <v>3567.7511607142856</v>
      </c>
      <c r="BN2" s="53">
        <f>IF(ISERROR(BH2*BL2),"",BH2*BL2)</f>
        <v>4531.5</v>
      </c>
      <c r="BO2" s="53">
        <f>IF(ISERROR(BI2*BL2),"",BI2*BL2)</f>
        <v>11985</v>
      </c>
      <c r="BP2" s="60">
        <v>3.39</v>
      </c>
      <c r="BQ2" s="48"/>
      <c r="BR2" s="61"/>
    </row>
    <row r="3" spans="1:70" customFormat="1" ht="80.099999999999994" customHeight="1" x14ac:dyDescent="0.25">
      <c r="A3" s="34">
        <v>2</v>
      </c>
      <c r="B3" s="35"/>
      <c r="C3" s="35"/>
      <c r="D3" s="36" t="s">
        <v>85</v>
      </c>
      <c r="E3" s="35"/>
      <c r="F3" s="35" t="s">
        <v>71</v>
      </c>
      <c r="G3" s="36" t="s">
        <v>86</v>
      </c>
      <c r="H3" s="36" t="s">
        <v>87</v>
      </c>
      <c r="I3" s="37" t="s">
        <v>74</v>
      </c>
      <c r="J3" s="36" t="s">
        <v>75</v>
      </c>
      <c r="K3" s="38" t="s">
        <v>76</v>
      </c>
      <c r="L3" s="34" t="s">
        <v>88</v>
      </c>
      <c r="M3" s="39" t="s">
        <v>78</v>
      </c>
      <c r="N3" s="35"/>
      <c r="O3" s="40"/>
      <c r="P3" s="76" t="s">
        <v>131</v>
      </c>
      <c r="Q3" s="62" t="s">
        <v>89</v>
      </c>
      <c r="R3" s="35" t="s">
        <v>81</v>
      </c>
      <c r="S3" s="44">
        <v>1.43</v>
      </c>
      <c r="T3" s="45">
        <f>'[12]AmyLi 9.28'!P5</f>
        <v>1.49</v>
      </c>
      <c r="U3" s="35" t="s">
        <v>82</v>
      </c>
      <c r="V3" s="36" t="s">
        <v>90</v>
      </c>
      <c r="W3" s="46">
        <v>29</v>
      </c>
      <c r="X3" s="47">
        <v>21.5</v>
      </c>
      <c r="Y3" s="47">
        <v>14.5</v>
      </c>
      <c r="Z3" s="46">
        <v>29</v>
      </c>
      <c r="AA3" s="47">
        <v>21.5</v>
      </c>
      <c r="AB3" s="47">
        <v>14.5</v>
      </c>
      <c r="AC3" s="48">
        <v>5</v>
      </c>
      <c r="AD3" s="49">
        <v>4</v>
      </c>
      <c r="AE3" s="50">
        <f t="shared" ref="AE3:AE10" si="6">IF(Z3="","",Z3*AA3*AB3/1000000)</f>
        <v>9.0407500000000002E-3</v>
      </c>
      <c r="AF3" s="48">
        <v>63</v>
      </c>
      <c r="AG3" s="51">
        <f t="shared" ref="AG3:AG10" si="7">IF(AD3="","",AF3/AE3*AD3)</f>
        <v>27873.793656499736</v>
      </c>
      <c r="AH3" s="52">
        <v>3300</v>
      </c>
      <c r="AI3" s="53">
        <f t="shared" ref="AI3:AI10" si="8">IF(ISERROR(AH3/AG3),"",AH3/AG3)</f>
        <v>0.11839077380952381</v>
      </c>
      <c r="AJ3" s="54" t="s">
        <v>84</v>
      </c>
      <c r="AK3" s="55">
        <f>3.3%+20%</f>
        <v>0.23300000000000001</v>
      </c>
      <c r="AL3" s="53">
        <f t="shared" ref="AL3:AL10" si="9">IF(ISERROR(T3*AK3),"",T3*AK3)</f>
        <v>0.34717000000000003</v>
      </c>
      <c r="AM3" s="53">
        <f t="shared" ref="AM3" si="10">IF(ISERROR(T3+AI3+AL3),"",T3+AI3+AL3)</f>
        <v>1.9555607738095238</v>
      </c>
      <c r="AN3" s="56">
        <v>0</v>
      </c>
      <c r="AO3" s="53">
        <f t="shared" ref="AO3:AO10" si="11">IF(ISERROR(BH3*AN3),"",BH3*AN3)</f>
        <v>0</v>
      </c>
      <c r="AP3" s="56">
        <v>0.05</v>
      </c>
      <c r="AQ3" s="53">
        <f t="shared" ref="AQ3:AQ10" si="12">IF(ISERROR(BH3*AP3),"",BH3*AP3)</f>
        <v>0.15105000000000002</v>
      </c>
      <c r="AR3" s="56">
        <v>0</v>
      </c>
      <c r="AS3" s="53">
        <v>0</v>
      </c>
      <c r="AT3" s="44">
        <v>0</v>
      </c>
      <c r="AU3" s="56">
        <v>0</v>
      </c>
      <c r="AV3" s="53">
        <v>0</v>
      </c>
      <c r="AW3" s="44">
        <v>0</v>
      </c>
      <c r="AX3" s="56">
        <v>0</v>
      </c>
      <c r="AY3" s="53">
        <v>0</v>
      </c>
      <c r="AZ3" s="44">
        <v>0</v>
      </c>
      <c r="BA3" s="56">
        <v>0</v>
      </c>
      <c r="BB3" s="53">
        <v>0</v>
      </c>
      <c r="BC3" s="56">
        <v>0.08</v>
      </c>
      <c r="BD3" s="53">
        <f t="shared" ref="BD3:BD10" si="13">IF(ISERROR(BH3*BC3),"",BH3*BC3)</f>
        <v>0.24168000000000001</v>
      </c>
      <c r="BE3" s="53">
        <f t="shared" ref="BE3:BE10" si="14">IF(ISERROR(AO3+AQ3+AS3+AV3+AY3+BB3+BD3),"",AO3+AQ3+AS3+AV3+AY3+BB3+BD3)</f>
        <v>0.39273000000000002</v>
      </c>
      <c r="BF3" s="53">
        <f t="shared" ref="BF3:BF10" si="15">IF(ISERROR(AM3+BE3),"",AM3+BE3)</f>
        <v>2.3482907738095236</v>
      </c>
      <c r="BG3" s="57">
        <f t="shared" ref="BG3:BG10" si="16">IF(ISERROR((BH3-BF3)/BH3),"",(BH3-BF3)/BH3)</f>
        <v>0.22267766507463635</v>
      </c>
      <c r="BH3" s="45">
        <f t="shared" ref="BH3:BH5" si="17">3.18*0.95</f>
        <v>3.0209999999999999</v>
      </c>
      <c r="BI3" s="44">
        <v>7.99</v>
      </c>
      <c r="BJ3" s="57">
        <f t="shared" ref="BJ3:BJ10" si="18">IF(ISERROR((BI3-BH3)/BI3),"",(BI3-BH3)/BI3)</f>
        <v>0.62190237797246561</v>
      </c>
      <c r="BK3" s="58"/>
      <c r="BL3" s="59">
        <v>1500</v>
      </c>
      <c r="BM3" s="53">
        <f t="shared" ref="BM3:BM10" si="19">IF(ISERROR(BF3*BL3),"",BF3*BL3)</f>
        <v>3522.4361607142855</v>
      </c>
      <c r="BN3" s="53">
        <f t="shared" ref="BN3:BN10" si="20">IF(ISERROR(BH3*BL3),"",BH3*BL3)</f>
        <v>4531.5</v>
      </c>
      <c r="BO3" s="53">
        <f t="shared" ref="BO3:BO10" si="21">IF(ISERROR(BI3*BL3),"",BI3*BL3)</f>
        <v>11985</v>
      </c>
      <c r="BP3" s="60">
        <v>3.39</v>
      </c>
      <c r="BQ3" s="48"/>
      <c r="BR3" s="61"/>
    </row>
    <row r="4" spans="1:70" customFormat="1" ht="80.099999999999994" customHeight="1" x14ac:dyDescent="0.25">
      <c r="A4" s="34">
        <v>3</v>
      </c>
      <c r="B4" s="35"/>
      <c r="C4" s="35"/>
      <c r="D4" s="36" t="s">
        <v>91</v>
      </c>
      <c r="E4" s="35"/>
      <c r="F4" s="35" t="s">
        <v>71</v>
      </c>
      <c r="G4" s="63" t="s">
        <v>92</v>
      </c>
      <c r="H4" s="36" t="s">
        <v>87</v>
      </c>
      <c r="I4" s="37" t="s">
        <v>74</v>
      </c>
      <c r="J4" s="36" t="s">
        <v>75</v>
      </c>
      <c r="K4" s="38" t="s">
        <v>76</v>
      </c>
      <c r="L4" s="34" t="s">
        <v>93</v>
      </c>
      <c r="M4" s="39" t="s">
        <v>94</v>
      </c>
      <c r="N4" s="35"/>
      <c r="O4" s="40"/>
      <c r="P4" s="76" t="s">
        <v>132</v>
      </c>
      <c r="Q4" s="42" t="s">
        <v>95</v>
      </c>
      <c r="R4" s="35" t="s">
        <v>81</v>
      </c>
      <c r="S4" s="44">
        <v>1.43</v>
      </c>
      <c r="T4" s="45">
        <f>'[12]AmyLi 9.28'!P6</f>
        <v>1.49</v>
      </c>
      <c r="U4" s="35" t="s">
        <v>82</v>
      </c>
      <c r="V4" s="36" t="s">
        <v>96</v>
      </c>
      <c r="W4" s="46">
        <v>29</v>
      </c>
      <c r="X4" s="47">
        <v>21.5</v>
      </c>
      <c r="Y4" s="47">
        <v>14.5</v>
      </c>
      <c r="Z4" s="46">
        <v>29</v>
      </c>
      <c r="AA4" s="47">
        <v>21.5</v>
      </c>
      <c r="AB4" s="47">
        <v>14.5</v>
      </c>
      <c r="AC4" s="48">
        <v>5</v>
      </c>
      <c r="AD4" s="49">
        <v>4</v>
      </c>
      <c r="AE4" s="50">
        <f t="shared" si="6"/>
        <v>9.0407500000000002E-3</v>
      </c>
      <c r="AF4" s="48">
        <v>63</v>
      </c>
      <c r="AG4" s="51">
        <f t="shared" si="7"/>
        <v>27873.793656499736</v>
      </c>
      <c r="AH4" s="52">
        <v>3300</v>
      </c>
      <c r="AI4" s="53">
        <f t="shared" si="8"/>
        <v>0.11839077380952381</v>
      </c>
      <c r="AJ4" s="54" t="s">
        <v>84</v>
      </c>
      <c r="AK4" s="55">
        <f t="shared" ref="AK4:AK7" si="22">3.3%+20%</f>
        <v>0.23300000000000001</v>
      </c>
      <c r="AL4" s="53">
        <f t="shared" si="9"/>
        <v>0.34717000000000003</v>
      </c>
      <c r="AM4" s="53">
        <f>IF(ISERROR(T4+AI4+AL4),"",T4+AI4+AL4)</f>
        <v>1.9555607738095238</v>
      </c>
      <c r="AN4" s="56">
        <v>0</v>
      </c>
      <c r="AO4" s="53">
        <f t="shared" si="11"/>
        <v>0</v>
      </c>
      <c r="AP4" s="56">
        <v>0.05</v>
      </c>
      <c r="AQ4" s="53">
        <f t="shared" si="12"/>
        <v>0.15105000000000002</v>
      </c>
      <c r="AR4" s="56">
        <v>0</v>
      </c>
      <c r="AS4" s="53">
        <v>0</v>
      </c>
      <c r="AT4" s="44">
        <v>0</v>
      </c>
      <c r="AU4" s="56">
        <v>0</v>
      </c>
      <c r="AV4" s="53">
        <v>0</v>
      </c>
      <c r="AW4" s="44">
        <v>0</v>
      </c>
      <c r="AX4" s="56">
        <v>0</v>
      </c>
      <c r="AY4" s="53">
        <v>0</v>
      </c>
      <c r="AZ4" s="44">
        <v>0</v>
      </c>
      <c r="BA4" s="56">
        <v>0</v>
      </c>
      <c r="BB4" s="53">
        <v>0</v>
      </c>
      <c r="BC4" s="56">
        <v>0.08</v>
      </c>
      <c r="BD4" s="53">
        <f t="shared" si="13"/>
        <v>0.24168000000000001</v>
      </c>
      <c r="BE4" s="53">
        <f t="shared" si="14"/>
        <v>0.39273000000000002</v>
      </c>
      <c r="BF4" s="53">
        <f>IF(ISERROR(AM4+BE4),"",AM4+BE4)</f>
        <v>2.3482907738095236</v>
      </c>
      <c r="BG4" s="57">
        <f t="shared" si="16"/>
        <v>0.22267766507463635</v>
      </c>
      <c r="BH4" s="45">
        <f t="shared" si="17"/>
        <v>3.0209999999999999</v>
      </c>
      <c r="BI4" s="44">
        <v>7.99</v>
      </c>
      <c r="BJ4" s="57">
        <f t="shared" si="18"/>
        <v>0.62190237797246561</v>
      </c>
      <c r="BK4" s="58"/>
      <c r="BL4" s="59">
        <v>1500</v>
      </c>
      <c r="BM4" s="53">
        <f t="shared" si="19"/>
        <v>3522.4361607142855</v>
      </c>
      <c r="BN4" s="53">
        <f t="shared" si="20"/>
        <v>4531.5</v>
      </c>
      <c r="BO4" s="53">
        <f t="shared" si="21"/>
        <v>11985</v>
      </c>
      <c r="BP4" s="60">
        <v>3.39</v>
      </c>
      <c r="BQ4" s="48"/>
      <c r="BR4" s="61"/>
    </row>
    <row r="5" spans="1:70" customFormat="1" ht="80.099999999999994" customHeight="1" x14ac:dyDescent="0.25">
      <c r="A5" s="34"/>
      <c r="B5" s="35"/>
      <c r="C5" s="35"/>
      <c r="D5" s="36" t="s">
        <v>91</v>
      </c>
      <c r="E5" s="35"/>
      <c r="F5" s="35" t="s">
        <v>71</v>
      </c>
      <c r="G5" s="36" t="s">
        <v>97</v>
      </c>
      <c r="H5" s="36" t="s">
        <v>87</v>
      </c>
      <c r="I5" s="37" t="s">
        <v>74</v>
      </c>
      <c r="J5" s="36" t="s">
        <v>98</v>
      </c>
      <c r="K5" s="38" t="s">
        <v>76</v>
      </c>
      <c r="L5" s="34" t="s">
        <v>93</v>
      </c>
      <c r="M5" s="34" t="s">
        <v>99</v>
      </c>
      <c r="N5" s="35"/>
      <c r="O5" s="40"/>
      <c r="P5" s="42" t="s">
        <v>133</v>
      </c>
      <c r="Q5" s="42" t="s">
        <v>100</v>
      </c>
      <c r="R5" s="35" t="s">
        <v>81</v>
      </c>
      <c r="S5" s="44">
        <v>1.43</v>
      </c>
      <c r="T5" s="45">
        <f>'[12]AmyLi 10.21'!P4</f>
        <v>1.49</v>
      </c>
      <c r="U5" s="35" t="s">
        <v>82</v>
      </c>
      <c r="V5" s="36" t="s">
        <v>90</v>
      </c>
      <c r="W5" s="46">
        <v>29</v>
      </c>
      <c r="X5" s="47">
        <v>21.5</v>
      </c>
      <c r="Y5" s="47">
        <v>14.5</v>
      </c>
      <c r="Z5" s="46">
        <v>29</v>
      </c>
      <c r="AA5" s="47">
        <v>21.5</v>
      </c>
      <c r="AB5" s="47">
        <v>14.5</v>
      </c>
      <c r="AC5" s="48">
        <v>5</v>
      </c>
      <c r="AD5" s="49">
        <v>4</v>
      </c>
      <c r="AE5" s="50">
        <f t="shared" si="6"/>
        <v>9.0407500000000002E-3</v>
      </c>
      <c r="AF5" s="48">
        <v>63</v>
      </c>
      <c r="AG5" s="51">
        <f t="shared" si="7"/>
        <v>27873.793656499736</v>
      </c>
      <c r="AH5" s="52">
        <v>3300</v>
      </c>
      <c r="AI5" s="53">
        <f t="shared" si="8"/>
        <v>0.11839077380952381</v>
      </c>
      <c r="AJ5" s="54" t="s">
        <v>84</v>
      </c>
      <c r="AK5" s="55">
        <f t="shared" si="22"/>
        <v>0.23300000000000001</v>
      </c>
      <c r="AL5" s="53">
        <f t="shared" si="9"/>
        <v>0.34717000000000003</v>
      </c>
      <c r="AM5" s="53">
        <f t="shared" ref="AM5:AM10" si="23">IF(ISERROR(T5+AI5+AL5),"",T5+AI5+AL5)</f>
        <v>1.9555607738095238</v>
      </c>
      <c r="AN5" s="56">
        <v>0</v>
      </c>
      <c r="AO5" s="53">
        <f t="shared" si="11"/>
        <v>0</v>
      </c>
      <c r="AP5" s="56">
        <v>0.05</v>
      </c>
      <c r="AQ5" s="53">
        <f t="shared" si="12"/>
        <v>0.15105000000000002</v>
      </c>
      <c r="AR5" s="56">
        <v>0</v>
      </c>
      <c r="AS5" s="53">
        <v>0</v>
      </c>
      <c r="AT5" s="44">
        <v>0</v>
      </c>
      <c r="AU5" s="56">
        <v>0</v>
      </c>
      <c r="AV5" s="53">
        <v>0</v>
      </c>
      <c r="AW5" s="44">
        <v>0</v>
      </c>
      <c r="AX5" s="56">
        <v>0</v>
      </c>
      <c r="AY5" s="53">
        <v>0</v>
      </c>
      <c r="AZ5" s="44">
        <v>0</v>
      </c>
      <c r="BA5" s="56">
        <v>0</v>
      </c>
      <c r="BB5" s="53">
        <v>0</v>
      </c>
      <c r="BC5" s="56">
        <v>0.08</v>
      </c>
      <c r="BD5" s="53">
        <f t="shared" si="13"/>
        <v>0.24168000000000001</v>
      </c>
      <c r="BE5" s="53">
        <f t="shared" si="14"/>
        <v>0.39273000000000002</v>
      </c>
      <c r="BF5" s="53">
        <f t="shared" ref="BF5:BF8" si="24">IF(ISERROR(AM5+BE5),"",AM5+BE5)</f>
        <v>2.3482907738095236</v>
      </c>
      <c r="BG5" s="57">
        <f t="shared" si="16"/>
        <v>0.22267766507463635</v>
      </c>
      <c r="BH5" s="45">
        <f t="shared" si="17"/>
        <v>3.0209999999999999</v>
      </c>
      <c r="BI5" s="44">
        <v>7.99</v>
      </c>
      <c r="BJ5" s="57">
        <f t="shared" si="18"/>
        <v>0.62190237797246561</v>
      </c>
      <c r="BK5" s="58"/>
      <c r="BL5" s="59">
        <v>1500</v>
      </c>
      <c r="BM5" s="53">
        <f t="shared" si="19"/>
        <v>3522.4361607142855</v>
      </c>
      <c r="BN5" s="53">
        <f t="shared" si="20"/>
        <v>4531.5</v>
      </c>
      <c r="BO5" s="53">
        <f t="shared" si="21"/>
        <v>11985</v>
      </c>
      <c r="BP5" s="60">
        <v>3.39</v>
      </c>
      <c r="BQ5" s="48"/>
      <c r="BR5" s="61"/>
    </row>
    <row r="6" spans="1:70" customFormat="1" ht="80.099999999999994" customHeight="1" x14ac:dyDescent="0.25">
      <c r="A6" s="34"/>
      <c r="B6" s="35"/>
      <c r="C6" s="35"/>
      <c r="D6" s="36" t="s">
        <v>101</v>
      </c>
      <c r="E6" s="35"/>
      <c r="F6" s="35" t="s">
        <v>71</v>
      </c>
      <c r="G6" s="36" t="s">
        <v>102</v>
      </c>
      <c r="H6" s="36" t="s">
        <v>87</v>
      </c>
      <c r="I6" s="37" t="s">
        <v>103</v>
      </c>
      <c r="J6" s="64" t="s">
        <v>104</v>
      </c>
      <c r="K6" s="38" t="s">
        <v>76</v>
      </c>
      <c r="L6" s="34" t="s">
        <v>105</v>
      </c>
      <c r="M6" s="65" t="s">
        <v>106</v>
      </c>
      <c r="N6" s="35"/>
      <c r="O6" s="40"/>
      <c r="P6" s="42" t="s">
        <v>134</v>
      </c>
      <c r="Q6" s="42" t="s">
        <v>107</v>
      </c>
      <c r="R6" s="35" t="s">
        <v>81</v>
      </c>
      <c r="S6" s="44">
        <v>1.49</v>
      </c>
      <c r="T6" s="45">
        <f>'[12]AmyLi 10.21'!P5</f>
        <v>1.54</v>
      </c>
      <c r="U6" s="35" t="s">
        <v>82</v>
      </c>
      <c r="V6" s="36" t="s">
        <v>96</v>
      </c>
      <c r="W6" s="46">
        <v>29</v>
      </c>
      <c r="X6" s="47">
        <v>21.5</v>
      </c>
      <c r="Y6" s="47">
        <v>14.5</v>
      </c>
      <c r="Z6" s="46">
        <v>29</v>
      </c>
      <c r="AA6" s="47">
        <v>21.5</v>
      </c>
      <c r="AB6" s="47">
        <v>14.5</v>
      </c>
      <c r="AC6" s="48">
        <v>5</v>
      </c>
      <c r="AD6" s="49">
        <v>4</v>
      </c>
      <c r="AE6" s="50">
        <f t="shared" si="6"/>
        <v>9.0407500000000002E-3</v>
      </c>
      <c r="AF6" s="48">
        <v>63</v>
      </c>
      <c r="AG6" s="51">
        <f t="shared" si="7"/>
        <v>27873.793656499736</v>
      </c>
      <c r="AH6" s="52">
        <v>3300</v>
      </c>
      <c r="AI6" s="53">
        <f t="shared" si="8"/>
        <v>0.11839077380952381</v>
      </c>
      <c r="AJ6" s="54" t="s">
        <v>84</v>
      </c>
      <c r="AK6" s="55">
        <f t="shared" si="22"/>
        <v>0.23300000000000001</v>
      </c>
      <c r="AL6" s="53">
        <f t="shared" si="9"/>
        <v>0.35882000000000003</v>
      </c>
      <c r="AM6" s="53">
        <f t="shared" si="23"/>
        <v>2.017210773809524</v>
      </c>
      <c r="AN6" s="56">
        <v>0</v>
      </c>
      <c r="AO6" s="53">
        <f t="shared" si="11"/>
        <v>0</v>
      </c>
      <c r="AP6" s="56">
        <v>0.05</v>
      </c>
      <c r="AQ6" s="53">
        <f t="shared" si="12"/>
        <v>0.15579999999999999</v>
      </c>
      <c r="AR6" s="56">
        <v>0</v>
      </c>
      <c r="AS6" s="53">
        <v>0</v>
      </c>
      <c r="AT6" s="44">
        <v>0</v>
      </c>
      <c r="AU6" s="56">
        <v>0</v>
      </c>
      <c r="AV6" s="53">
        <v>0</v>
      </c>
      <c r="AW6" s="44">
        <v>0</v>
      </c>
      <c r="AX6" s="56">
        <v>0</v>
      </c>
      <c r="AY6" s="53">
        <v>0</v>
      </c>
      <c r="AZ6" s="44">
        <v>0</v>
      </c>
      <c r="BA6" s="56">
        <v>0</v>
      </c>
      <c r="BB6" s="53">
        <v>0</v>
      </c>
      <c r="BC6" s="56">
        <v>0.08</v>
      </c>
      <c r="BD6" s="53">
        <f t="shared" si="13"/>
        <v>0.24927999999999997</v>
      </c>
      <c r="BE6" s="53">
        <f t="shared" si="14"/>
        <v>0.40508</v>
      </c>
      <c r="BF6" s="53">
        <f t="shared" si="24"/>
        <v>2.4222907738095238</v>
      </c>
      <c r="BG6" s="66">
        <f t="shared" si="16"/>
        <v>0.22262812137049931</v>
      </c>
      <c r="BH6" s="67">
        <f>3.28*0.95</f>
        <v>3.1159999999999997</v>
      </c>
      <c r="BI6" s="44">
        <v>7.99</v>
      </c>
      <c r="BJ6" s="57">
        <f t="shared" si="18"/>
        <v>0.61001251564455572</v>
      </c>
      <c r="BK6" s="58"/>
      <c r="BL6" s="59">
        <v>1500</v>
      </c>
      <c r="BM6" s="53">
        <f t="shared" si="19"/>
        <v>3633.436160714286</v>
      </c>
      <c r="BN6" s="53">
        <f t="shared" si="20"/>
        <v>4673.9999999999991</v>
      </c>
      <c r="BO6" s="53">
        <f t="shared" si="21"/>
        <v>11985</v>
      </c>
      <c r="BP6" s="60">
        <v>3.39</v>
      </c>
      <c r="BQ6" s="48"/>
      <c r="BR6" s="61"/>
    </row>
    <row r="7" spans="1:70" customFormat="1" ht="80.099999999999994" customHeight="1" x14ac:dyDescent="0.25">
      <c r="A7" s="34"/>
      <c r="B7" s="35"/>
      <c r="C7" s="35"/>
      <c r="D7" s="36" t="s">
        <v>108</v>
      </c>
      <c r="E7" s="35"/>
      <c r="F7" s="35" t="s">
        <v>71</v>
      </c>
      <c r="G7" s="36" t="s">
        <v>109</v>
      </c>
      <c r="H7" s="34" t="s">
        <v>110</v>
      </c>
      <c r="I7" s="37" t="s">
        <v>111</v>
      </c>
      <c r="J7" s="64" t="s">
        <v>112</v>
      </c>
      <c r="K7" s="38" t="s">
        <v>76</v>
      </c>
      <c r="L7" s="34" t="s">
        <v>88</v>
      </c>
      <c r="M7" s="65" t="s">
        <v>113</v>
      </c>
      <c r="N7" s="35"/>
      <c r="O7" s="40"/>
      <c r="P7" s="42" t="s">
        <v>135</v>
      </c>
      <c r="Q7" s="42" t="s">
        <v>114</v>
      </c>
      <c r="R7" s="35" t="s">
        <v>81</v>
      </c>
      <c r="S7" s="44">
        <v>1.49</v>
      </c>
      <c r="T7" s="45">
        <f>'[12]AmyLi 10.21'!P6</f>
        <v>1.54</v>
      </c>
      <c r="U7" s="35" t="s">
        <v>82</v>
      </c>
      <c r="V7" s="36" t="s">
        <v>90</v>
      </c>
      <c r="W7" s="46">
        <v>29</v>
      </c>
      <c r="X7" s="47">
        <v>21.5</v>
      </c>
      <c r="Y7" s="47">
        <v>14.5</v>
      </c>
      <c r="Z7" s="46">
        <v>29</v>
      </c>
      <c r="AA7" s="47">
        <v>21.5</v>
      </c>
      <c r="AB7" s="47">
        <v>14.5</v>
      </c>
      <c r="AC7" s="48">
        <v>5</v>
      </c>
      <c r="AD7" s="49">
        <v>4</v>
      </c>
      <c r="AE7" s="50">
        <f t="shared" si="6"/>
        <v>9.0407500000000002E-3</v>
      </c>
      <c r="AF7" s="48">
        <v>63</v>
      </c>
      <c r="AG7" s="51">
        <f t="shared" si="7"/>
        <v>27873.793656499736</v>
      </c>
      <c r="AH7" s="52">
        <v>3300</v>
      </c>
      <c r="AI7" s="53">
        <f t="shared" si="8"/>
        <v>0.11839077380952381</v>
      </c>
      <c r="AJ7" s="54" t="s">
        <v>84</v>
      </c>
      <c r="AK7" s="55">
        <f t="shared" si="22"/>
        <v>0.23300000000000001</v>
      </c>
      <c r="AL7" s="53">
        <f t="shared" si="9"/>
        <v>0.35882000000000003</v>
      </c>
      <c r="AM7" s="53">
        <f t="shared" si="23"/>
        <v>2.017210773809524</v>
      </c>
      <c r="AN7" s="56">
        <v>0</v>
      </c>
      <c r="AO7" s="53">
        <f t="shared" si="11"/>
        <v>0</v>
      </c>
      <c r="AP7" s="56">
        <v>0.05</v>
      </c>
      <c r="AQ7" s="53">
        <f t="shared" si="12"/>
        <v>0.15579999999999999</v>
      </c>
      <c r="AR7" s="56">
        <v>0</v>
      </c>
      <c r="AS7" s="53">
        <v>0</v>
      </c>
      <c r="AT7" s="44">
        <v>0</v>
      </c>
      <c r="AU7" s="56">
        <v>0</v>
      </c>
      <c r="AV7" s="53">
        <v>0</v>
      </c>
      <c r="AW7" s="44">
        <v>0</v>
      </c>
      <c r="AX7" s="56">
        <v>0</v>
      </c>
      <c r="AY7" s="53">
        <v>0</v>
      </c>
      <c r="AZ7" s="44">
        <v>0</v>
      </c>
      <c r="BA7" s="56">
        <v>0</v>
      </c>
      <c r="BB7" s="53">
        <v>0</v>
      </c>
      <c r="BC7" s="56">
        <v>0.08</v>
      </c>
      <c r="BD7" s="53">
        <f t="shared" si="13"/>
        <v>0.24927999999999997</v>
      </c>
      <c r="BE7" s="53">
        <f t="shared" si="14"/>
        <v>0.40508</v>
      </c>
      <c r="BF7" s="53">
        <f t="shared" si="24"/>
        <v>2.4222907738095238</v>
      </c>
      <c r="BG7" s="66">
        <f t="shared" si="16"/>
        <v>0.22262812137049931</v>
      </c>
      <c r="BH7" s="67">
        <f>3.28*0.95</f>
        <v>3.1159999999999997</v>
      </c>
      <c r="BI7" s="44">
        <v>7.99</v>
      </c>
      <c r="BJ7" s="57">
        <f t="shared" si="18"/>
        <v>0.61001251564455572</v>
      </c>
      <c r="BK7" s="58"/>
      <c r="BL7" s="59">
        <v>1500</v>
      </c>
      <c r="BM7" s="53">
        <f t="shared" si="19"/>
        <v>3633.436160714286</v>
      </c>
      <c r="BN7" s="53">
        <f t="shared" si="20"/>
        <v>4673.9999999999991</v>
      </c>
      <c r="BO7" s="53">
        <f t="shared" si="21"/>
        <v>11985</v>
      </c>
      <c r="BP7" s="60">
        <v>3.39</v>
      </c>
      <c r="BQ7" s="48"/>
      <c r="BR7" s="61"/>
    </row>
    <row r="8" spans="1:70" customFormat="1" ht="80.099999999999994" customHeight="1" x14ac:dyDescent="0.25">
      <c r="A8" s="34">
        <v>4</v>
      </c>
      <c r="B8" s="35"/>
      <c r="C8" s="35"/>
      <c r="D8" s="36" t="s">
        <v>115</v>
      </c>
      <c r="E8" s="35"/>
      <c r="F8" s="35" t="s">
        <v>71</v>
      </c>
      <c r="G8" s="68" t="s">
        <v>116</v>
      </c>
      <c r="H8" s="34" t="s">
        <v>117</v>
      </c>
      <c r="I8" s="37" t="s">
        <v>118</v>
      </c>
      <c r="J8" s="36" t="s">
        <v>119</v>
      </c>
      <c r="K8" s="38" t="s">
        <v>120</v>
      </c>
      <c r="L8" s="34" t="s">
        <v>93</v>
      </c>
      <c r="M8" s="34" t="s">
        <v>121</v>
      </c>
      <c r="N8" s="35"/>
      <c r="O8" s="40"/>
      <c r="P8" s="76" t="s">
        <v>136</v>
      </c>
      <c r="Q8" s="62" t="s">
        <v>122</v>
      </c>
      <c r="R8" s="35" t="s">
        <v>81</v>
      </c>
      <c r="S8" s="44">
        <v>1.85</v>
      </c>
      <c r="T8" s="45">
        <f>'[12]AmyLi 9.28'!P7</f>
        <v>1.85</v>
      </c>
      <c r="U8" s="35" t="s">
        <v>82</v>
      </c>
      <c r="V8" s="36" t="s">
        <v>123</v>
      </c>
      <c r="W8" s="46">
        <v>29</v>
      </c>
      <c r="X8" s="47">
        <v>21.5</v>
      </c>
      <c r="Y8" s="47">
        <v>14</v>
      </c>
      <c r="Z8" s="46">
        <v>29</v>
      </c>
      <c r="AA8" s="47">
        <v>21.5</v>
      </c>
      <c r="AB8" s="47">
        <v>14</v>
      </c>
      <c r="AC8" s="48">
        <v>5</v>
      </c>
      <c r="AD8" s="49">
        <v>4</v>
      </c>
      <c r="AE8" s="50">
        <f t="shared" si="6"/>
        <v>8.7290000000000006E-3</v>
      </c>
      <c r="AF8" s="48">
        <v>63</v>
      </c>
      <c r="AG8" s="51">
        <f t="shared" si="7"/>
        <v>28869.286287089013</v>
      </c>
      <c r="AH8" s="52">
        <v>3300</v>
      </c>
      <c r="AI8" s="53">
        <f t="shared" si="8"/>
        <v>0.11430833333333333</v>
      </c>
      <c r="AJ8" s="69" t="s">
        <v>124</v>
      </c>
      <c r="AK8" s="55">
        <f>18.8%+20%</f>
        <v>0.38800000000000001</v>
      </c>
      <c r="AL8" s="53">
        <f t="shared" si="9"/>
        <v>0.7178000000000001</v>
      </c>
      <c r="AM8" s="53">
        <f t="shared" si="23"/>
        <v>2.6821083333333333</v>
      </c>
      <c r="AN8" s="56">
        <v>0</v>
      </c>
      <c r="AO8" s="53">
        <f t="shared" si="11"/>
        <v>0</v>
      </c>
      <c r="AP8" s="56">
        <v>0.05</v>
      </c>
      <c r="AQ8" s="53">
        <f t="shared" si="12"/>
        <v>0.201875</v>
      </c>
      <c r="AR8" s="56">
        <v>0</v>
      </c>
      <c r="AS8" s="53">
        <v>0</v>
      </c>
      <c r="AT8" s="44">
        <v>0</v>
      </c>
      <c r="AU8" s="56">
        <v>0</v>
      </c>
      <c r="AV8" s="53">
        <v>0</v>
      </c>
      <c r="AW8" s="44">
        <v>0</v>
      </c>
      <c r="AX8" s="56">
        <v>0</v>
      </c>
      <c r="AY8" s="53">
        <v>0</v>
      </c>
      <c r="AZ8" s="44">
        <v>0</v>
      </c>
      <c r="BA8" s="56">
        <v>0</v>
      </c>
      <c r="BB8" s="53">
        <v>0</v>
      </c>
      <c r="BC8" s="56">
        <v>0.08</v>
      </c>
      <c r="BD8" s="53">
        <f t="shared" si="13"/>
        <v>0.32299999999999995</v>
      </c>
      <c r="BE8" s="53">
        <f t="shared" si="14"/>
        <v>0.52487499999999998</v>
      </c>
      <c r="BF8" s="53">
        <f t="shared" si="24"/>
        <v>3.2069833333333335</v>
      </c>
      <c r="BG8" s="57">
        <f t="shared" si="16"/>
        <v>0.20570072239422074</v>
      </c>
      <c r="BH8" s="45">
        <f>4.25*0.95</f>
        <v>4.0374999999999996</v>
      </c>
      <c r="BI8" s="44">
        <v>10.99</v>
      </c>
      <c r="BJ8" s="57">
        <f t="shared" si="18"/>
        <v>0.63262056414922663</v>
      </c>
      <c r="BK8" s="58"/>
      <c r="BL8" s="59">
        <v>1500</v>
      </c>
      <c r="BM8" s="53">
        <f t="shared" si="19"/>
        <v>4810.4750000000004</v>
      </c>
      <c r="BN8" s="53">
        <f t="shared" si="20"/>
        <v>6056.2499999999991</v>
      </c>
      <c r="BO8" s="53">
        <f t="shared" si="21"/>
        <v>16485</v>
      </c>
      <c r="BP8" s="60">
        <v>3.27</v>
      </c>
      <c r="BQ8" s="48"/>
      <c r="BR8" s="61"/>
    </row>
    <row r="9" spans="1:70" ht="80.099999999999994" customHeight="1" x14ac:dyDescent="0.25">
      <c r="A9" s="36">
        <v>5</v>
      </c>
      <c r="B9" s="40"/>
      <c r="C9" s="40"/>
      <c r="D9" s="36" t="s">
        <v>91</v>
      </c>
      <c r="E9" s="35"/>
      <c r="F9" s="35" t="s">
        <v>71</v>
      </c>
      <c r="G9" s="68" t="s">
        <v>125</v>
      </c>
      <c r="H9" s="34" t="s">
        <v>126</v>
      </c>
      <c r="I9" s="37" t="s">
        <v>118</v>
      </c>
      <c r="J9" s="36" t="s">
        <v>119</v>
      </c>
      <c r="K9" s="38" t="s">
        <v>120</v>
      </c>
      <c r="L9" s="34" t="s">
        <v>93</v>
      </c>
      <c r="M9" s="34" t="s">
        <v>121</v>
      </c>
      <c r="N9" s="40"/>
      <c r="O9" s="40"/>
      <c r="P9" s="42" t="s">
        <v>137</v>
      </c>
      <c r="Q9" s="42" t="s">
        <v>127</v>
      </c>
      <c r="R9" s="35" t="s">
        <v>81</v>
      </c>
      <c r="S9" s="58">
        <v>1.95</v>
      </c>
      <c r="T9" s="70">
        <f>'[12]AmyLi 9.28'!P8</f>
        <v>1.95</v>
      </c>
      <c r="U9" s="35" t="s">
        <v>82</v>
      </c>
      <c r="V9" s="36" t="s">
        <v>128</v>
      </c>
      <c r="W9" s="46">
        <v>29</v>
      </c>
      <c r="X9" s="47">
        <v>21.5</v>
      </c>
      <c r="Y9" s="47">
        <v>14</v>
      </c>
      <c r="Z9" s="46">
        <v>29</v>
      </c>
      <c r="AA9" s="47">
        <v>21.5</v>
      </c>
      <c r="AB9" s="47">
        <v>14</v>
      </c>
      <c r="AC9" s="48">
        <v>5</v>
      </c>
      <c r="AD9" s="49">
        <v>4</v>
      </c>
      <c r="AE9" s="50">
        <f t="shared" si="6"/>
        <v>8.7290000000000006E-3</v>
      </c>
      <c r="AF9" s="48">
        <v>63</v>
      </c>
      <c r="AG9" s="51">
        <f t="shared" si="7"/>
        <v>28869.286287089013</v>
      </c>
      <c r="AH9" s="52">
        <v>3300</v>
      </c>
      <c r="AI9" s="53">
        <f t="shared" si="8"/>
        <v>0.11430833333333333</v>
      </c>
      <c r="AJ9" s="69" t="s">
        <v>124</v>
      </c>
      <c r="AK9" s="55">
        <f t="shared" ref="AK9:AK10" si="25">18.8%+20%</f>
        <v>0.38800000000000001</v>
      </c>
      <c r="AL9" s="53">
        <f t="shared" si="9"/>
        <v>0.75660000000000005</v>
      </c>
      <c r="AM9" s="53">
        <f t="shared" si="23"/>
        <v>2.8209083333333336</v>
      </c>
      <c r="AN9" s="56">
        <v>0</v>
      </c>
      <c r="AO9" s="53">
        <f t="shared" si="11"/>
        <v>0</v>
      </c>
      <c r="AP9" s="56">
        <v>0.05</v>
      </c>
      <c r="AQ9" s="53">
        <f t="shared" si="12"/>
        <v>0.201875</v>
      </c>
      <c r="AR9" s="56">
        <v>0</v>
      </c>
      <c r="AS9" s="53">
        <v>0</v>
      </c>
      <c r="AT9" s="44">
        <v>0</v>
      </c>
      <c r="AU9" s="56">
        <v>0</v>
      </c>
      <c r="AV9" s="53">
        <v>0</v>
      </c>
      <c r="AW9" s="44">
        <v>0</v>
      </c>
      <c r="AX9" s="56">
        <v>0</v>
      </c>
      <c r="AY9" s="53">
        <v>0</v>
      </c>
      <c r="AZ9" s="44">
        <v>0</v>
      </c>
      <c r="BA9" s="56">
        <v>0</v>
      </c>
      <c r="BB9" s="53">
        <v>0</v>
      </c>
      <c r="BC9" s="56">
        <v>0.08</v>
      </c>
      <c r="BD9" s="53">
        <f t="shared" si="13"/>
        <v>0.32299999999999995</v>
      </c>
      <c r="BE9" s="53">
        <f t="shared" si="14"/>
        <v>0.52487499999999998</v>
      </c>
      <c r="BF9" s="53">
        <f t="shared" si="15"/>
        <v>3.3457833333333333</v>
      </c>
      <c r="BG9" s="57">
        <f t="shared" si="16"/>
        <v>0.17132301341589259</v>
      </c>
      <c r="BH9" s="45">
        <f t="shared" ref="BH9:BH10" si="26">4.25*0.95</f>
        <v>4.0374999999999996</v>
      </c>
      <c r="BI9" s="44">
        <v>10.99</v>
      </c>
      <c r="BJ9" s="57">
        <f t="shared" si="18"/>
        <v>0.63262056414922663</v>
      </c>
      <c r="BK9" s="58"/>
      <c r="BL9" s="59">
        <v>1500</v>
      </c>
      <c r="BM9" s="53">
        <f t="shared" si="19"/>
        <v>5018.6750000000002</v>
      </c>
      <c r="BN9" s="53">
        <f t="shared" si="20"/>
        <v>6056.2499999999991</v>
      </c>
      <c r="BO9" s="53">
        <f t="shared" si="21"/>
        <v>16485</v>
      </c>
      <c r="BP9" s="60">
        <v>3.27</v>
      </c>
      <c r="BQ9" s="71"/>
      <c r="BR9" s="33"/>
    </row>
    <row r="10" spans="1:70" ht="80.099999999999994" customHeight="1" thickBot="1" x14ac:dyDescent="0.3">
      <c r="A10" s="36">
        <v>6</v>
      </c>
      <c r="B10" s="40"/>
      <c r="C10" s="40"/>
      <c r="D10" s="36" t="s">
        <v>91</v>
      </c>
      <c r="E10" s="35"/>
      <c r="F10" s="35" t="s">
        <v>71</v>
      </c>
      <c r="G10" s="72" t="s">
        <v>129</v>
      </c>
      <c r="H10" s="34" t="s">
        <v>126</v>
      </c>
      <c r="I10" s="37" t="s">
        <v>118</v>
      </c>
      <c r="J10" s="36" t="s">
        <v>119</v>
      </c>
      <c r="K10" s="38" t="s">
        <v>120</v>
      </c>
      <c r="L10" s="34" t="s">
        <v>93</v>
      </c>
      <c r="M10" s="34" t="s">
        <v>121</v>
      </c>
      <c r="N10" s="40"/>
      <c r="O10" s="40"/>
      <c r="P10" s="42" t="s">
        <v>138</v>
      </c>
      <c r="Q10" s="42" t="s">
        <v>130</v>
      </c>
      <c r="R10" s="35" t="s">
        <v>81</v>
      </c>
      <c r="S10" s="58">
        <v>1.95</v>
      </c>
      <c r="T10" s="70">
        <f>'[12]AmyLi 9.28'!P9</f>
        <v>1.95</v>
      </c>
      <c r="U10" s="35" t="s">
        <v>82</v>
      </c>
      <c r="V10" s="36" t="s">
        <v>90</v>
      </c>
      <c r="W10" s="46">
        <v>29</v>
      </c>
      <c r="X10" s="47">
        <v>21.5</v>
      </c>
      <c r="Y10" s="47">
        <v>14</v>
      </c>
      <c r="Z10" s="46">
        <v>29</v>
      </c>
      <c r="AA10" s="47">
        <v>21.5</v>
      </c>
      <c r="AB10" s="47">
        <v>14</v>
      </c>
      <c r="AC10" s="48">
        <v>5</v>
      </c>
      <c r="AD10" s="49">
        <v>4</v>
      </c>
      <c r="AE10" s="50">
        <f t="shared" si="6"/>
        <v>8.7290000000000006E-3</v>
      </c>
      <c r="AF10" s="48">
        <v>63</v>
      </c>
      <c r="AG10" s="51">
        <f t="shared" si="7"/>
        <v>28869.286287089013</v>
      </c>
      <c r="AH10" s="52">
        <v>3300</v>
      </c>
      <c r="AI10" s="53">
        <f t="shared" si="8"/>
        <v>0.11430833333333333</v>
      </c>
      <c r="AJ10" s="69" t="s">
        <v>124</v>
      </c>
      <c r="AK10" s="55">
        <f t="shared" si="25"/>
        <v>0.38800000000000001</v>
      </c>
      <c r="AL10" s="53">
        <f t="shared" si="9"/>
        <v>0.75660000000000005</v>
      </c>
      <c r="AM10" s="53">
        <f t="shared" si="23"/>
        <v>2.8209083333333336</v>
      </c>
      <c r="AN10" s="56">
        <v>0</v>
      </c>
      <c r="AO10" s="53">
        <f t="shared" si="11"/>
        <v>0</v>
      </c>
      <c r="AP10" s="56">
        <v>0.05</v>
      </c>
      <c r="AQ10" s="53">
        <f t="shared" si="12"/>
        <v>0.201875</v>
      </c>
      <c r="AR10" s="56">
        <v>0</v>
      </c>
      <c r="AS10" s="53">
        <v>0</v>
      </c>
      <c r="AT10" s="44">
        <v>0</v>
      </c>
      <c r="AU10" s="56">
        <v>0</v>
      </c>
      <c r="AV10" s="53">
        <v>0</v>
      </c>
      <c r="AW10" s="44">
        <v>0</v>
      </c>
      <c r="AX10" s="56">
        <v>0</v>
      </c>
      <c r="AY10" s="53">
        <v>0</v>
      </c>
      <c r="AZ10" s="44">
        <v>0</v>
      </c>
      <c r="BA10" s="56">
        <v>0</v>
      </c>
      <c r="BB10" s="53">
        <v>0</v>
      </c>
      <c r="BC10" s="56">
        <v>0.08</v>
      </c>
      <c r="BD10" s="53">
        <f t="shared" si="13"/>
        <v>0.32299999999999995</v>
      </c>
      <c r="BE10" s="53">
        <f t="shared" si="14"/>
        <v>0.52487499999999998</v>
      </c>
      <c r="BF10" s="53">
        <f t="shared" si="15"/>
        <v>3.3457833333333333</v>
      </c>
      <c r="BG10" s="57">
        <f t="shared" si="16"/>
        <v>0.17132301341589259</v>
      </c>
      <c r="BH10" s="45">
        <f t="shared" si="26"/>
        <v>4.0374999999999996</v>
      </c>
      <c r="BI10" s="44">
        <v>10.99</v>
      </c>
      <c r="BJ10" s="57">
        <f t="shared" si="18"/>
        <v>0.63262056414922663</v>
      </c>
      <c r="BK10" s="58"/>
      <c r="BL10" s="59">
        <v>1500</v>
      </c>
      <c r="BM10" s="53">
        <f t="shared" si="19"/>
        <v>5018.6750000000002</v>
      </c>
      <c r="BN10" s="53">
        <f t="shared" si="20"/>
        <v>6056.2499999999991</v>
      </c>
      <c r="BO10" s="53">
        <f t="shared" si="21"/>
        <v>16485</v>
      </c>
      <c r="BP10" s="60">
        <v>3.27</v>
      </c>
      <c r="BQ10" s="71"/>
      <c r="BR10" s="33"/>
    </row>
  </sheetData>
  <sheetProtection insertRows="0" deleteRows="0" sort="0"/>
  <protectedRanges>
    <protectedRange sqref="BH11:BH250 A11:J250 L11:N250 R11:AO250 BJ2:BJ10 A2:C10 N2:N10 E2:F10 AE2:AG10 AI2:AI10 BC2:BG250 AL2:AO10 R2:U10 P2:Q250 AT2:AV250 BP2:BP10" name="Range1"/>
    <protectedRange sqref="AC2:AC10" name="Range1_2"/>
    <protectedRange sqref="AH2:AH10" name="Range1_3"/>
    <protectedRange sqref="AJ2:AK10" name="Range1_4"/>
    <protectedRange sqref="BI2:BI10" name="Range1_5"/>
    <protectedRange sqref="BL2:BL10" name="Range1_6"/>
    <protectedRange sqref="AP2:AS212" name="Range1_1"/>
    <protectedRange sqref="AW2:BB212" name="Range1_7"/>
    <protectedRange sqref="K2:K253" name="Range1_1_1"/>
    <protectedRange sqref="O2:O248" name="Range1_8"/>
    <protectedRange sqref="BK2:BK248" name="Range1_9"/>
    <protectedRange sqref="H2:H7" name="Range1_11"/>
    <protectedRange sqref="H8:H10" name="Range1_3_2"/>
    <protectedRange sqref="D2:D7" name="Range1_12"/>
    <protectedRange sqref="D8:D10" name="Range1_3_3"/>
    <protectedRange sqref="L2:L9" name="Range1_13"/>
    <protectedRange sqref="L10" name="Range1_3_4"/>
    <protectedRange sqref="M8:M10" name="Range1_3_5"/>
    <protectedRange sqref="W8:AB10 W2:AB4" name="Range1_2_1"/>
    <protectedRange sqref="M5:M7" name="Range1_16"/>
    <protectedRange sqref="W5:Y7" name="Range1_2_2"/>
    <protectedRange sqref="Z5:AB7" name="Range1_2_3"/>
    <protectedRange sqref="J4 I4:I7 I2:J3" name="Range1_18"/>
    <protectedRange sqref="J5" name="Range1_19"/>
    <protectedRange sqref="I8:J10" name="Range1_3_6"/>
    <protectedRange sqref="V2:V10" name="Range1_20"/>
    <protectedRange sqref="M2:M4" name="Range1_14_1"/>
    <protectedRange sqref="G2:G4" name="Range1_10_1"/>
    <protectedRange sqref="G8:G10" name="Range1_3_1_1"/>
    <protectedRange sqref="G5:G7" name="Range1_15_1"/>
    <protectedRange sqref="J6:J7" name="Range1_19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[12]ValueSelect!#REF!</xm:f>
          </x14:formula1>
          <xm:sqref>E2:F10</xm:sqref>
        </x14:dataValidation>
        <x14:dataValidation type="list" allowBlank="1" showInputMessage="1" showErrorMessage="1">
          <x14:formula1>
            <xm:f>[12]Data!#REF!</xm:f>
          </x14:formula1>
          <xm:sqref>U2:U10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2026-05-12T09:13:18Z</dcterms:created>
  <dcterms:modified xsi:type="dcterms:W3CDTF">2026-05-12T09:20:14Z</dcterms:modified>
</cp:coreProperties>
</file>