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U2" i="1" l="1"/>
  <c r="AF2" i="1"/>
  <c r="AH2" i="1"/>
  <c r="AJ2" i="1"/>
  <c r="AN2" i="1" s="1"/>
  <c r="AM2" i="1"/>
  <c r="AP2" i="1"/>
  <c r="AR2" i="1"/>
  <c r="AU2" i="1"/>
  <c r="BA2" i="1"/>
  <c r="BC2" i="1"/>
  <c r="BF2" i="1" s="1"/>
  <c r="BE2" i="1"/>
  <c r="U3" i="1"/>
  <c r="AF3" i="1"/>
  <c r="AH3" i="1"/>
  <c r="AJ3" i="1" s="1"/>
  <c r="AN3" i="1" s="1"/>
  <c r="AM3" i="1"/>
  <c r="AP3" i="1"/>
  <c r="AV3" i="1" s="1"/>
  <c r="AR3" i="1"/>
  <c r="AU3" i="1"/>
  <c r="AW3" i="1"/>
  <c r="AX3" i="1" s="1"/>
  <c r="BA3" i="1"/>
  <c r="BC3" i="1"/>
  <c r="BE3" i="1" s="1"/>
  <c r="U4" i="1"/>
  <c r="AF4" i="1"/>
  <c r="AH4" i="1" s="1"/>
  <c r="AJ4" i="1" s="1"/>
  <c r="AM4" i="1"/>
  <c r="AN4" i="1"/>
  <c r="AP4" i="1"/>
  <c r="AR4" i="1"/>
  <c r="AU4" i="1"/>
  <c r="AV4" i="1"/>
  <c r="BA4" i="1"/>
  <c r="BC4" i="1"/>
  <c r="U5" i="1"/>
  <c r="AF5" i="1"/>
  <c r="AH5" i="1"/>
  <c r="AJ5" i="1"/>
  <c r="AM5" i="1"/>
  <c r="AP5" i="1"/>
  <c r="AV5" i="1" s="1"/>
  <c r="AR5" i="1"/>
  <c r="AU5" i="1"/>
  <c r="BA5" i="1"/>
  <c r="BC5" i="1"/>
  <c r="BE5" i="1"/>
  <c r="BF5" i="1"/>
  <c r="U6" i="1"/>
  <c r="AF6" i="1"/>
  <c r="AH6" i="1"/>
  <c r="AJ6" i="1"/>
  <c r="AN6" i="1" s="1"/>
  <c r="AM6" i="1"/>
  <c r="AP6" i="1"/>
  <c r="AR6" i="1"/>
  <c r="AU6" i="1"/>
  <c r="BA6" i="1"/>
  <c r="BC6" i="1"/>
  <c r="BF6" i="1" s="1"/>
  <c r="BE6" i="1"/>
  <c r="AF7" i="1"/>
  <c r="AH7" i="1"/>
  <c r="AJ7" i="1"/>
  <c r="AN7" i="1" s="1"/>
  <c r="AM7" i="1"/>
  <c r="AP7" i="1"/>
  <c r="AR7" i="1"/>
  <c r="AU7" i="1"/>
  <c r="BA7" i="1"/>
  <c r="BC7" i="1"/>
  <c r="BF7" i="1" s="1"/>
  <c r="BE7" i="1"/>
  <c r="U8" i="1"/>
  <c r="AF8" i="1"/>
  <c r="AH8" i="1" s="1"/>
  <c r="AJ8" i="1" s="1"/>
  <c r="AN8" i="1" s="1"/>
  <c r="AM8" i="1"/>
  <c r="AP8" i="1"/>
  <c r="AV8" i="1" s="1"/>
  <c r="AR8" i="1"/>
  <c r="AU8" i="1"/>
  <c r="BA8" i="1"/>
  <c r="BC8" i="1"/>
  <c r="U9" i="1"/>
  <c r="AM9" i="1" s="1"/>
  <c r="AF9" i="1"/>
  <c r="AH9" i="1" s="1"/>
  <c r="AJ9" i="1" s="1"/>
  <c r="AP9" i="1"/>
  <c r="AR9" i="1"/>
  <c r="AU9" i="1"/>
  <c r="AV9" i="1"/>
  <c r="BA9" i="1"/>
  <c r="BC9" i="1"/>
  <c r="BE9" i="1" s="1"/>
  <c r="BF9" i="1"/>
  <c r="U10" i="1"/>
  <c r="AF10" i="1"/>
  <c r="AH10" i="1"/>
  <c r="AJ10" i="1"/>
  <c r="AM10" i="1"/>
  <c r="AP10" i="1"/>
  <c r="AV10" i="1" s="1"/>
  <c r="AR10" i="1"/>
  <c r="AU10" i="1"/>
  <c r="BA10" i="1"/>
  <c r="BC10" i="1"/>
  <c r="BE10" i="1"/>
  <c r="BF10" i="1"/>
  <c r="U11" i="1"/>
  <c r="AF11" i="1"/>
  <c r="AH11" i="1"/>
  <c r="AJ11" i="1"/>
  <c r="AN11" i="1" s="1"/>
  <c r="AM11" i="1"/>
  <c r="AP11" i="1"/>
  <c r="AR11" i="1"/>
  <c r="AU11" i="1"/>
  <c r="BA11" i="1"/>
  <c r="BC11" i="1"/>
  <c r="BF11" i="1" s="1"/>
  <c r="BE11" i="1"/>
  <c r="AF12" i="1"/>
  <c r="AH12" i="1"/>
  <c r="AJ12" i="1"/>
  <c r="AN12" i="1" s="1"/>
  <c r="AM12" i="1"/>
  <c r="AP12" i="1"/>
  <c r="AR12" i="1"/>
  <c r="AU12" i="1"/>
  <c r="BA12" i="1"/>
  <c r="BC12" i="1"/>
  <c r="BF12" i="1" s="1"/>
  <c r="BE12" i="1"/>
  <c r="U13" i="1"/>
  <c r="AF13" i="1"/>
  <c r="AH13" i="1" s="1"/>
  <c r="AJ13" i="1" s="1"/>
  <c r="AN13" i="1" s="1"/>
  <c r="AW13" i="1" s="1"/>
  <c r="AM13" i="1"/>
  <c r="AP13" i="1"/>
  <c r="AV13" i="1" s="1"/>
  <c r="AR13" i="1"/>
  <c r="AU13" i="1"/>
  <c r="BA13" i="1"/>
  <c r="BC13" i="1"/>
  <c r="U14" i="1"/>
  <c r="AM14" i="1" s="1"/>
  <c r="AF14" i="1"/>
  <c r="AH14" i="1" s="1"/>
  <c r="AJ14" i="1" s="1"/>
  <c r="AP14" i="1"/>
  <c r="AR14" i="1"/>
  <c r="AU14" i="1"/>
  <c r="AV14" i="1"/>
  <c r="BA14" i="1"/>
  <c r="BC14" i="1"/>
  <c r="BE14" i="1" s="1"/>
  <c r="BF14" i="1"/>
  <c r="U15" i="1"/>
  <c r="AF15" i="1"/>
  <c r="AH15" i="1"/>
  <c r="AJ15" i="1"/>
  <c r="AM15" i="1"/>
  <c r="AP15" i="1"/>
  <c r="AV15" i="1" s="1"/>
  <c r="AR15" i="1"/>
  <c r="AU15" i="1"/>
  <c r="BA15" i="1"/>
  <c r="BC15" i="1"/>
  <c r="BE15" i="1"/>
  <c r="BF15" i="1"/>
  <c r="U16" i="1"/>
  <c r="AF16" i="1"/>
  <c r="AH16" i="1"/>
  <c r="AJ16" i="1"/>
  <c r="AN16" i="1" s="1"/>
  <c r="AM16" i="1"/>
  <c r="AP16" i="1"/>
  <c r="AR16" i="1"/>
  <c r="AU16" i="1"/>
  <c r="BA16" i="1"/>
  <c r="BC16" i="1"/>
  <c r="BF16" i="1" s="1"/>
  <c r="BE16" i="1"/>
  <c r="U17" i="1"/>
  <c r="AF17" i="1"/>
  <c r="AH17" i="1"/>
  <c r="AJ17" i="1" s="1"/>
  <c r="AN17" i="1" s="1"/>
  <c r="AM17" i="1"/>
  <c r="AP17" i="1"/>
  <c r="AV17" i="1" s="1"/>
  <c r="AR17" i="1"/>
  <c r="AU17" i="1"/>
  <c r="BA17" i="1"/>
  <c r="BC17" i="1"/>
  <c r="U18" i="1"/>
  <c r="AM18" i="1" s="1"/>
  <c r="AF18" i="1"/>
  <c r="AH18" i="1" s="1"/>
  <c r="AJ18" i="1" s="1"/>
  <c r="AP18" i="1"/>
  <c r="AR18" i="1"/>
  <c r="AU18" i="1"/>
  <c r="AV18" i="1"/>
  <c r="BA18" i="1"/>
  <c r="BC18" i="1"/>
  <c r="BE18" i="1" s="1"/>
  <c r="U19" i="1"/>
  <c r="AF19" i="1"/>
  <c r="AH19" i="1"/>
  <c r="AJ19" i="1"/>
  <c r="AM19" i="1"/>
  <c r="AP19" i="1"/>
  <c r="AR19" i="1"/>
  <c r="AU19" i="1"/>
  <c r="BA19" i="1"/>
  <c r="BC19" i="1"/>
  <c r="BE19" i="1"/>
  <c r="BF19" i="1"/>
  <c r="U20" i="1"/>
  <c r="AF20" i="1"/>
  <c r="AH20" i="1"/>
  <c r="AJ20" i="1"/>
  <c r="AN20" i="1" s="1"/>
  <c r="AM20" i="1"/>
  <c r="AP20" i="1"/>
  <c r="AV20" i="1" s="1"/>
  <c r="AW20" i="1" s="1"/>
  <c r="AR20" i="1"/>
  <c r="AU20" i="1"/>
  <c r="BA20" i="1"/>
  <c r="BC20" i="1"/>
  <c r="BF20" i="1" s="1"/>
  <c r="BE20" i="1"/>
  <c r="U21" i="1"/>
  <c r="AN21" i="1" s="1"/>
  <c r="AF21" i="1"/>
  <c r="AH21" i="1"/>
  <c r="AJ21" i="1"/>
  <c r="AM21" i="1"/>
  <c r="AP21" i="1"/>
  <c r="AV21" i="1" s="1"/>
  <c r="AR21" i="1"/>
  <c r="AU21" i="1"/>
  <c r="BA21" i="1"/>
  <c r="BC21" i="1"/>
  <c r="BE21" i="1"/>
  <c r="BF21" i="1"/>
  <c r="U22" i="1"/>
  <c r="AF22" i="1"/>
  <c r="AH22" i="1"/>
  <c r="AJ22" i="1"/>
  <c r="AN22" i="1" s="1"/>
  <c r="AM22" i="1"/>
  <c r="AP22" i="1"/>
  <c r="AV22" i="1" s="1"/>
  <c r="AR22" i="1"/>
  <c r="AU22" i="1"/>
  <c r="BA22" i="1"/>
  <c r="BC22" i="1"/>
  <c r="BF22" i="1" s="1"/>
  <c r="BE22" i="1"/>
  <c r="U23" i="1"/>
  <c r="AF23" i="1"/>
  <c r="AH23" i="1"/>
  <c r="AJ23" i="1" s="1"/>
  <c r="AN23" i="1" s="1"/>
  <c r="AW23" i="1" s="1"/>
  <c r="AM23" i="1"/>
  <c r="AP23" i="1"/>
  <c r="AV23" i="1" s="1"/>
  <c r="AR23" i="1"/>
  <c r="AU23" i="1"/>
  <c r="BA23" i="1"/>
  <c r="BC23" i="1"/>
  <c r="BE23" i="1" s="1"/>
  <c r="U24" i="1"/>
  <c r="AF24" i="1"/>
  <c r="AH24" i="1" s="1"/>
  <c r="AJ24" i="1" s="1"/>
  <c r="AN24" i="1" s="1"/>
  <c r="AW24" i="1" s="1"/>
  <c r="AM24" i="1"/>
  <c r="AP24" i="1"/>
  <c r="AR24" i="1"/>
  <c r="AU24" i="1"/>
  <c r="AV24" i="1"/>
  <c r="BA24" i="1"/>
  <c r="BC24" i="1"/>
  <c r="BE24" i="1" s="1"/>
  <c r="U25" i="1"/>
  <c r="AN25" i="1" s="1"/>
  <c r="AF25" i="1"/>
  <c r="AH25" i="1"/>
  <c r="AJ25" i="1"/>
  <c r="AM25" i="1"/>
  <c r="AP25" i="1"/>
  <c r="AV25" i="1" s="1"/>
  <c r="AR25" i="1"/>
  <c r="AU25" i="1"/>
  <c r="BA25" i="1"/>
  <c r="BC25" i="1"/>
  <c r="BE25" i="1"/>
  <c r="BF25" i="1"/>
  <c r="AF26" i="1"/>
  <c r="AH26" i="1"/>
  <c r="AJ26" i="1"/>
  <c r="AP26" i="1"/>
  <c r="AV26" i="1" s="1"/>
  <c r="AR26" i="1"/>
  <c r="AU26" i="1"/>
  <c r="BA26" i="1"/>
  <c r="BC26" i="1"/>
  <c r="BF26" i="1" s="1"/>
  <c r="BE26" i="1"/>
  <c r="U27" i="1"/>
  <c r="AF27" i="1"/>
  <c r="AH27" i="1"/>
  <c r="AJ27" i="1" s="1"/>
  <c r="AN27" i="1" s="1"/>
  <c r="AM27" i="1"/>
  <c r="AP27" i="1"/>
  <c r="AV27" i="1" s="1"/>
  <c r="AR27" i="1"/>
  <c r="AU27" i="1"/>
  <c r="BA27" i="1"/>
  <c r="BC27" i="1"/>
  <c r="BE27" i="1" s="1"/>
  <c r="U28" i="1"/>
  <c r="AF28" i="1"/>
  <c r="AH28" i="1" s="1"/>
  <c r="AJ28" i="1" s="1"/>
  <c r="AN28" i="1" s="1"/>
  <c r="AW28" i="1" s="1"/>
  <c r="AM28" i="1"/>
  <c r="AP28" i="1"/>
  <c r="AR28" i="1"/>
  <c r="AU28" i="1"/>
  <c r="AV28" i="1"/>
  <c r="BA28" i="1"/>
  <c r="BC28" i="1"/>
  <c r="BE28" i="1" s="1"/>
  <c r="AX13" i="1" l="1"/>
  <c r="BD13" i="1"/>
  <c r="AW12" i="1"/>
  <c r="AW8" i="1"/>
  <c r="BD20" i="1"/>
  <c r="AX20" i="1"/>
  <c r="AW17" i="1"/>
  <c r="AW7" i="1"/>
  <c r="AV19" i="1"/>
  <c r="AN15" i="1"/>
  <c r="AW15" i="1" s="1"/>
  <c r="AN14" i="1"/>
  <c r="AW14" i="1" s="1"/>
  <c r="AN10" i="1"/>
  <c r="AW10" i="1" s="1"/>
  <c r="AN9" i="1"/>
  <c r="AW9" i="1" s="1"/>
  <c r="AV6" i="1"/>
  <c r="AW6" i="1" s="1"/>
  <c r="AW4" i="1"/>
  <c r="BD3" i="1"/>
  <c r="AN19" i="1"/>
  <c r="AW19" i="1" s="1"/>
  <c r="AN18" i="1"/>
  <c r="AW18" i="1" s="1"/>
  <c r="BE13" i="1"/>
  <c r="BF13" i="1"/>
  <c r="AV12" i="1"/>
  <c r="BE8" i="1"/>
  <c r="BF8" i="1"/>
  <c r="AV7" i="1"/>
  <c r="AN5" i="1"/>
  <c r="AW5" i="1" s="1"/>
  <c r="AV2" i="1"/>
  <c r="AW2" i="1" s="1"/>
  <c r="BF18" i="1"/>
  <c r="BE17" i="1"/>
  <c r="BF17" i="1"/>
  <c r="AV16" i="1"/>
  <c r="AW16" i="1" s="1"/>
  <c r="AV11" i="1"/>
  <c r="AW11" i="1" s="1"/>
  <c r="BE4" i="1"/>
  <c r="BF4" i="1"/>
  <c r="BF3" i="1"/>
  <c r="AW25" i="1"/>
  <c r="BD24" i="1"/>
  <c r="AX24" i="1"/>
  <c r="AX23" i="1"/>
  <c r="BD23" i="1"/>
  <c r="BD28" i="1"/>
  <c r="AX28" i="1"/>
  <c r="AW27" i="1"/>
  <c r="AW21" i="1"/>
  <c r="AW22" i="1"/>
  <c r="BF28" i="1"/>
  <c r="BF24" i="1"/>
  <c r="BF27" i="1"/>
  <c r="BF23" i="1"/>
  <c r="U26" i="1"/>
  <c r="BD2" i="1" l="1"/>
  <c r="AX2" i="1"/>
  <c r="BD6" i="1"/>
  <c r="AX6" i="1"/>
  <c r="AX11" i="1"/>
  <c r="BD11" i="1"/>
  <c r="BD4" i="1"/>
  <c r="AX4" i="1"/>
  <c r="BD14" i="1"/>
  <c r="AX14" i="1"/>
  <c r="BD7" i="1"/>
  <c r="AX7" i="1"/>
  <c r="AX8" i="1"/>
  <c r="BD8" i="1"/>
  <c r="AX16" i="1"/>
  <c r="BD16" i="1"/>
  <c r="BD18" i="1"/>
  <c r="AX18" i="1"/>
  <c r="BD15" i="1"/>
  <c r="AX15" i="1"/>
  <c r="AX17" i="1"/>
  <c r="BD17" i="1"/>
  <c r="BD12" i="1"/>
  <c r="AX12" i="1"/>
  <c r="BD5" i="1"/>
  <c r="AX5" i="1"/>
  <c r="BD19" i="1"/>
  <c r="AX19" i="1"/>
  <c r="BD9" i="1"/>
  <c r="AX9" i="1"/>
  <c r="BD10" i="1"/>
  <c r="AX10" i="1"/>
  <c r="BD22" i="1"/>
  <c r="AX22" i="1"/>
  <c r="BD21" i="1"/>
  <c r="AX21" i="1"/>
  <c r="BD25" i="1"/>
  <c r="AX25" i="1"/>
  <c r="AM26" i="1"/>
  <c r="AN26" i="1" s="1"/>
  <c r="AW26" i="1" s="1"/>
  <c r="AX27" i="1"/>
  <c r="BD27" i="1"/>
  <c r="BD26" i="1" l="1"/>
  <c r="AX2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<sst xmlns="http://schemas.openxmlformats.org/spreadsheetml/2006/main" count="514" uniqueCount="168">
  <si>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</si>
  <si>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</si>
  <si>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</si>
  <si>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</si>
  <si>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</si>
  <si>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</si>
  <si>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</si>
  <si>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</si>
  <si>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</si>
  <si>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</si>
  <si>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</si>
  <si>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</si>
  <si>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</si>
  <si>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</si>
  <si>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</si>
  <si>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</si>
  <si>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</si>
  <si>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</si>
  <si>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</si>
  <si>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</si>
  <si>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</si>
  <si>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</si>
  <si>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</si>
  <si>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</si>
  <si>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</si>
  <si>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</si>
  <si>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</si>
  <si>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</si>
  <si>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</si>
  <si>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</si>
  <si>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</si>
  <si>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</si>
  <si>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</si>
  <si>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</si>
  <si>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</si>
  <si>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</si>
  <si>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</si>
  <si>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</si>
  <si>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</si>
  <si>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</si>
  <si>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</si>
  <si>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</si>
  <si>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</si>
  <si>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</si>
  <si>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</si>
  <si>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</si>
  <si>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</si>
  <si>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</si>
  <si>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</si>
  <si>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</si>
  <si>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</si>
  <si>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</si>
  <si>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</si>
  <si>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</si>
  <si>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</si>
  <si>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</si>
  <si>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</si>
  <si>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</si>
  <si>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</si>
  <si>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</si>
  <si>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</si>
  <si>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</si>
  <si>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</si>
  <si>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</si>
  <si>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</si>
  <si>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</si>
  <si>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</si>
  <si>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</si>
  <si>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</si>
  <si>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DEER DAMASK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</si>
  <si>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</si>
  <si>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</si>
  <si>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</si>
  <si>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</si>
  <si>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</si>
  <si>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</si>
  <si>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</si>
  <si>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</si>
  <si>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HOLLY TRELLIS</t>
  </si>
  <si>
    <t>GREEN</t>
  </si>
  <si>
    <t>HOLIDAY HOLLY</t>
  </si>
  <si>
    <t>100% polyester, 120gsm polyslub solid body with scallop edge shower curtain, silver or colored  beads roller ball hook, binding around</t>
  </si>
  <si>
    <t>MARCEL - FOIL</t>
  </si>
  <si>
    <t>14pc SC set</t>
  </si>
  <si>
    <t>100% polyester, 120gsm Polyslub, foil printed 
Liner: 90% PE, 10% EVA, 5 gauge peva, no magnet, hotpress holes</t>
  </si>
  <si>
    <t>GOLD HOOKS</t>
  </si>
  <si>
    <t>CLEAR LINER</t>
  </si>
  <si>
    <t>METALLIC</t>
  </si>
  <si>
    <t>ELEGANT TREES – FOIL PRINT</t>
  </si>
  <si>
    <t>HOLLY STRIPE</t>
  </si>
  <si>
    <t>Laura Ashley</t>
  </si>
  <si>
    <t>Laura Ashley 4%</t>
  </si>
  <si>
    <t xml:space="preserve">FOLIAGE BERRIES 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</si>
  <si>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</si>
  <si>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</si>
  <si>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TIS THE SEASON</t>
  </si>
  <si>
    <t>Material/quality：100% polyester, Polyslub, printed
Weight:120gsm,</t>
  </si>
  <si>
    <t>ASTLEY FLORAL</t>
  </si>
  <si>
    <t>FARLEY FESTIVE TREES</t>
  </si>
  <si>
    <t>Material/Quality: 100% polyester, with silver lurex, digital printed      
Weight:90 gsm
Liner: 90% PE, 10% EVA, 5 gauge peva, no magnet, hotpress holes</t>
  </si>
  <si>
    <t>FROST LINER</t>
  </si>
  <si>
    <t>HOLLY BORDER STRIPE</t>
  </si>
  <si>
    <t>13pc</t>
  </si>
  <si>
    <t>Red</t>
  </si>
  <si>
    <t>GINGERBREAD VILLAGE</t>
  </si>
  <si>
    <t>BROWN</t>
  </si>
  <si>
    <t>LET IT SNOW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</si>
  <si>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</si>
  <si>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NUTCRACKER FIREPLACE</t>
  </si>
  <si>
    <t>BURGUNDY BEADS SILVER HOOKS</t>
  </si>
  <si>
    <t>GINGERBREAD FAMILY</t>
  </si>
  <si>
    <t>SANTA MANTLE</t>
  </si>
  <si>
    <t>TEDDY FAMILY</t>
  </si>
  <si>
    <t>Material/Quality: 100% polyester, with silver lurex, digital printed      
Weight:90 gsm</t>
  </si>
  <si>
    <t>SNOW GLOBE PANEL PRINT</t>
  </si>
  <si>
    <t>GREY</t>
  </si>
  <si>
    <t xml:space="preserve">POSTAGE </t>
  </si>
  <si>
    <t>TREE STRIPE</t>
  </si>
  <si>
    <t>HOLLY ORNAMENTS</t>
  </si>
  <si>
    <t>WINTER TOILE</t>
  </si>
  <si>
    <t xml:space="preserve">100% polyester, 120gsm Polyslub, foil printed </t>
  </si>
  <si>
    <t>VINTAGE SNOWFLAKES</t>
  </si>
  <si>
    <t>NUTCRACKER TOSS</t>
  </si>
  <si>
    <t>NAVY</t>
  </si>
  <si>
    <t>PINE TREE FOREST</t>
  </si>
  <si>
    <t>Snowflake Stripe</t>
  </si>
  <si>
    <t>75gsm microfiber+40gsm knitted, 3D embossed with foil sculpted printed</t>
  </si>
  <si>
    <t>Christmas Ornament</t>
  </si>
  <si>
    <t>BCF70-4194</t>
  </si>
  <si>
    <t>BCF70-4195</t>
  </si>
  <si>
    <t>BCF70-4196</t>
  </si>
  <si>
    <t>BCF70-4197</t>
  </si>
  <si>
    <t>BCF70-4198</t>
  </si>
  <si>
    <t>BCF70-4199</t>
  </si>
  <si>
    <t>BCF70-4200</t>
  </si>
  <si>
    <t>BCF70-4201</t>
  </si>
  <si>
    <t>BCF70-4202</t>
  </si>
  <si>
    <t>BCF70-4203</t>
  </si>
  <si>
    <t>BCF70-4204</t>
  </si>
  <si>
    <t>BCF70-4205</t>
  </si>
  <si>
    <t>BCF70-4206</t>
  </si>
  <si>
    <t>BCF70-4207</t>
  </si>
  <si>
    <t>BCF70-4208</t>
  </si>
  <si>
    <r>
      <t>Material/quality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 xml:space="preserve">100% polyester, Polyslub, printed
Weight:120gsm,
</t>
    </r>
    <phoneticPr fontId="3" type="noConversion"/>
  </si>
  <si>
    <t>100% Polyester 13pc poly slub print SC set</t>
    <phoneticPr fontId="3" type="noConversion"/>
  </si>
  <si>
    <t>100% Polyester 13pc poly slub print scallop edge SC set</t>
    <phoneticPr fontId="3" type="noConversion"/>
  </si>
  <si>
    <t>100% Polyester 14pc poly slub foil print SC set</t>
    <phoneticPr fontId="3" type="noConversion"/>
  </si>
  <si>
    <t>100% Polyester 14pc poly slub foil print SC set</t>
    <phoneticPr fontId="3" type="noConversion"/>
  </si>
  <si>
    <t>100% Polyester 14pc set SCALLOP</t>
    <phoneticPr fontId="3" type="noConversion"/>
  </si>
  <si>
    <t>100% Polyester 14pc poly slub print SC set</t>
    <phoneticPr fontId="3" type="noConversion"/>
  </si>
  <si>
    <t>100% Polyester 14pc lurex print SC set</t>
    <phoneticPr fontId="3" type="noConversion"/>
  </si>
  <si>
    <t>100% Polyester 13pc</t>
    <phoneticPr fontId="3" type="noConversion"/>
  </si>
  <si>
    <t>100% Polyester 13pc lurex print SC set</t>
    <phoneticPr fontId="3" type="noConversion"/>
  </si>
  <si>
    <t>100% Polyester 13pc poly slub foil print SC set</t>
    <phoneticPr fontId="3" type="noConversion"/>
  </si>
  <si>
    <t>100% Polyester 13pc poly sculpt foil print SC set</t>
    <phoneticPr fontId="3" type="noConversion"/>
  </si>
  <si>
    <t>72x72"</t>
    <phoneticPr fontId="3" type="noConversion"/>
  </si>
  <si>
    <t>MTE70-0791</t>
  </si>
  <si>
    <t>MTE70-0792</t>
  </si>
  <si>
    <t>MTE70-0793</t>
  </si>
  <si>
    <t>MTE70-0794</t>
  </si>
  <si>
    <t>MTE70-0795</t>
  </si>
  <si>
    <t>MTE70-0796</t>
  </si>
  <si>
    <t>LA70-0621</t>
    <phoneticPr fontId="3" type="noConversion"/>
  </si>
  <si>
    <t>BCF70-4193</t>
    <phoneticPr fontId="13" type="noConversion"/>
  </si>
  <si>
    <t>LA70-0622</t>
  </si>
  <si>
    <t>LA70-0623</t>
  </si>
  <si>
    <t>MTE70-0797</t>
  </si>
  <si>
    <t>MTE70-0798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</si>
</sst>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9"/>
      <name val="Calibri"/>
      <family val="2"/>
    </font>
    <font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8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26" fontId="2" fillId="0" borderId="1" xfId="1" applyNumberFormat="1" applyFont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0" fontId="2" fillId="2" borderId="1" xfId="1" applyFill="1" applyBorder="1" applyAlignment="1">
      <alignment horizontal="center" wrapText="1"/>
    </xf>
    <xf numFmtId="0" fontId="2" fillId="2" borderId="1" xfId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181" fontId="2" fillId="0" borderId="2" xfId="1" applyNumberFormat="1" applyFont="1" applyBorder="1" applyAlignment="1">
      <alignment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  <xf numFmtId="0" fontId="0" fillId="9" borderId="1" xfId="0" applyFill="1" applyBorder="1"/>
    <xf numFmtId="0" fontId="1" fillId="0" borderId="1" xfId="0" applyFont="1" applyFill="1" applyBorder="1"/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349594</xdr:rowOff>
    </xdr:to>
    <xdr:pic>
      <xdr:nvPicPr>
        <xdr:cNvPr id="2" name="Picture 20">
          <a:extLst>
            <a:ext uri="{FF2B5EF4-FFF2-40B4-BE49-F238E27FC236}">
              <a16:creationId xmlns="" xmlns:a16="http://schemas.microsoft.com/office/drawing/2014/main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211570</xdr:rowOff>
    </xdr:to>
    <xdr:pic>
      <xdr:nvPicPr>
        <xdr:cNvPr id="3" name="Picture 21">
          <a:extLst>
            <a:ext uri="{FF2B5EF4-FFF2-40B4-BE49-F238E27FC236}">
              <a16:creationId xmlns="" xmlns:a16="http://schemas.microsoft.com/office/drawing/2014/main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186349</xdr:rowOff>
    </xdr:to>
    <xdr:pic>
      <xdr:nvPicPr>
        <xdr:cNvPr id="4" name="Picture 24">
          <a:extLst>
            <a:ext uri="{FF2B5EF4-FFF2-40B4-BE49-F238E27FC236}">
              <a16:creationId xmlns="" xmlns:a16="http://schemas.microsoft.com/office/drawing/2014/main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128887</xdr:rowOff>
    </xdr:to>
    <xdr:pic>
      <xdr:nvPicPr>
        <xdr:cNvPr id="5" name="Picture 25">
          <a:extLst>
            <a:ext uri="{FF2B5EF4-FFF2-40B4-BE49-F238E27FC236}">
              <a16:creationId xmlns="" xmlns:a16="http://schemas.microsoft.com/office/drawing/2014/main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="" xmlns:a16="http://schemas.microsoft.com/office/drawing/2014/main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="" xmlns:a16="http://schemas.microsoft.com/office/drawing/2014/main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="" xmlns:a16="http://schemas.microsoft.com/office/drawing/2014/main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="" xmlns:a16="http://schemas.microsoft.com/office/drawing/2014/main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="" xmlns:a16="http://schemas.microsoft.com/office/drawing/2014/main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="" xmlns:a16="http://schemas.microsoft.com/office/drawing/2014/main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="" xmlns:a16="http://schemas.microsoft.com/office/drawing/2014/main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21</xdr:row>
      <xdr:rowOff>30184</xdr:rowOff>
    </xdr:to>
    <xdr:pic>
      <xdr:nvPicPr>
        <xdr:cNvPr id="13" name="Picture 37">
          <a:extLst>
            <a:ext uri="{FF2B5EF4-FFF2-40B4-BE49-F238E27FC236}">
              <a16:creationId xmlns="" xmlns:a16="http://schemas.microsoft.com/office/drawing/2014/main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22</xdr:row>
      <xdr:rowOff>31916</xdr:rowOff>
    </xdr:to>
    <xdr:pic>
      <xdr:nvPicPr>
        <xdr:cNvPr id="14" name="Picture 39">
          <a:extLst>
            <a:ext uri="{FF2B5EF4-FFF2-40B4-BE49-F238E27FC236}">
              <a16:creationId xmlns="" xmlns:a16="http://schemas.microsoft.com/office/drawing/2014/main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23</xdr:row>
      <xdr:rowOff>34596</xdr:rowOff>
    </xdr:to>
    <xdr:pic>
      <xdr:nvPicPr>
        <xdr:cNvPr id="15" name="Picture 41">
          <a:extLst>
            <a:ext uri="{FF2B5EF4-FFF2-40B4-BE49-F238E27FC236}">
              <a16:creationId xmlns="" xmlns:a16="http://schemas.microsoft.com/office/drawing/2014/main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24</xdr:row>
      <xdr:rowOff>30693</xdr:rowOff>
    </xdr:to>
    <xdr:pic>
      <xdr:nvPicPr>
        <xdr:cNvPr id="16" name="Picture 43">
          <a:extLst>
            <a:ext uri="{FF2B5EF4-FFF2-40B4-BE49-F238E27FC236}">
              <a16:creationId xmlns="" xmlns:a16="http://schemas.microsoft.com/office/drawing/2014/main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25</xdr:row>
      <xdr:rowOff>11995</xdr:rowOff>
    </xdr:to>
    <xdr:pic>
      <xdr:nvPicPr>
        <xdr:cNvPr id="17" name="Picture 44">
          <a:extLst>
            <a:ext uri="{FF2B5EF4-FFF2-40B4-BE49-F238E27FC236}">
              <a16:creationId xmlns="" xmlns:a16="http://schemas.microsoft.com/office/drawing/2014/main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26</xdr:row>
      <xdr:rowOff>17318</xdr:rowOff>
    </xdr:to>
    <xdr:pic>
      <xdr:nvPicPr>
        <xdr:cNvPr id="18" name="Picture 46">
          <a:extLst>
            <a:ext uri="{FF2B5EF4-FFF2-40B4-BE49-F238E27FC236}">
              <a16:creationId xmlns="" xmlns:a16="http://schemas.microsoft.com/office/drawing/2014/main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67348</xdr:rowOff>
    </xdr:from>
    <xdr:to>
      <xdr:col>1</xdr:col>
      <xdr:colOff>1260378</xdr:colOff>
      <xdr:row>27</xdr:row>
      <xdr:rowOff>34876</xdr:rowOff>
    </xdr:to>
    <xdr:pic>
      <xdr:nvPicPr>
        <xdr:cNvPr id="19" name="Picture 47">
          <a:extLst>
            <a:ext uri="{FF2B5EF4-FFF2-40B4-BE49-F238E27FC236}">
              <a16:creationId xmlns="" xmlns:a16="http://schemas.microsoft.com/office/drawing/2014/main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21</xdr:row>
      <xdr:rowOff>76971</xdr:rowOff>
    </xdr:from>
    <xdr:to>
      <xdr:col>1</xdr:col>
      <xdr:colOff>1125683</xdr:colOff>
      <xdr:row>27</xdr:row>
      <xdr:rowOff>158793</xdr:rowOff>
    </xdr:to>
    <xdr:pic>
      <xdr:nvPicPr>
        <xdr:cNvPr id="20" name="Picture 48">
          <a:extLst>
            <a:ext uri="{FF2B5EF4-FFF2-40B4-BE49-F238E27FC236}">
              <a16:creationId xmlns="" xmlns:a16="http://schemas.microsoft.com/office/drawing/2014/main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22</xdr:row>
      <xdr:rowOff>76970</xdr:rowOff>
    </xdr:from>
    <xdr:to>
      <xdr:col>1</xdr:col>
      <xdr:colOff>1250759</xdr:colOff>
      <xdr:row>29</xdr:row>
      <xdr:rowOff>12453</xdr:rowOff>
    </xdr:to>
    <xdr:pic>
      <xdr:nvPicPr>
        <xdr:cNvPr id="21" name="Picture 51">
          <a:extLst>
            <a:ext uri="{FF2B5EF4-FFF2-40B4-BE49-F238E27FC236}">
              <a16:creationId xmlns="" xmlns:a16="http://schemas.microsoft.com/office/drawing/2014/main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23</xdr:row>
      <xdr:rowOff>85630</xdr:rowOff>
    </xdr:from>
    <xdr:to>
      <xdr:col>1</xdr:col>
      <xdr:colOff>1248322</xdr:colOff>
      <xdr:row>30</xdr:row>
      <xdr:rowOff>106027</xdr:rowOff>
    </xdr:to>
    <xdr:pic>
      <xdr:nvPicPr>
        <xdr:cNvPr id="22" name="Picture 52">
          <a:extLst>
            <a:ext uri="{FF2B5EF4-FFF2-40B4-BE49-F238E27FC236}">
              <a16:creationId xmlns="" xmlns:a16="http://schemas.microsoft.com/office/drawing/2014/main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25</xdr:row>
      <xdr:rowOff>123026</xdr:rowOff>
    </xdr:from>
    <xdr:to>
      <xdr:col>1</xdr:col>
      <xdr:colOff>1174719</xdr:colOff>
      <xdr:row>31</xdr:row>
      <xdr:rowOff>394</xdr:rowOff>
    </xdr:to>
    <xdr:pic>
      <xdr:nvPicPr>
        <xdr:cNvPr id="23" name="Picture 53">
          <a:extLst>
            <a:ext uri="{FF2B5EF4-FFF2-40B4-BE49-F238E27FC236}">
              <a16:creationId xmlns="" xmlns:a16="http://schemas.microsoft.com/office/drawing/2014/main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203426</xdr:rowOff>
    </xdr:to>
    <xdr:pic>
      <xdr:nvPicPr>
        <xdr:cNvPr id="24" name="Picture 1">
          <a:extLst>
            <a:ext uri="{FF2B5EF4-FFF2-40B4-BE49-F238E27FC236}">
              <a16:creationId xmlns="" xmlns:a16="http://schemas.microsoft.com/office/drawing/2014/main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64310</xdr:rowOff>
    </xdr:to>
    <xdr:pic>
      <xdr:nvPicPr>
        <xdr:cNvPr id="25" name="Picture 2">
          <a:extLst>
            <a:ext uri="{FF2B5EF4-FFF2-40B4-BE49-F238E27FC236}">
              <a16:creationId xmlns="" xmlns:a16="http://schemas.microsoft.com/office/drawing/2014/main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24</xdr:row>
      <xdr:rowOff>57728</xdr:rowOff>
    </xdr:from>
    <xdr:to>
      <xdr:col>1</xdr:col>
      <xdr:colOff>1247401</xdr:colOff>
      <xdr:row>31</xdr:row>
      <xdr:rowOff>30692</xdr:rowOff>
    </xdr:to>
    <xdr:pic>
      <xdr:nvPicPr>
        <xdr:cNvPr id="26" name="Picture 3">
          <a:extLst>
            <a:ext uri="{FF2B5EF4-FFF2-40B4-BE49-F238E27FC236}">
              <a16:creationId xmlns="" xmlns:a16="http://schemas.microsoft.com/office/drawing/2014/main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26</xdr:row>
      <xdr:rowOff>48106</xdr:rowOff>
    </xdr:from>
    <xdr:to>
      <xdr:col>1</xdr:col>
      <xdr:colOff>1270000</xdr:colOff>
      <xdr:row>33</xdr:row>
      <xdr:rowOff>1980</xdr:rowOff>
    </xdr:to>
    <xdr:pic>
      <xdr:nvPicPr>
        <xdr:cNvPr id="27" name="Picture 4">
          <a:extLst>
            <a:ext uri="{FF2B5EF4-FFF2-40B4-BE49-F238E27FC236}">
              <a16:creationId xmlns="" xmlns:a16="http://schemas.microsoft.com/office/drawing/2014/main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27</xdr:row>
      <xdr:rowOff>37304</xdr:rowOff>
    </xdr:from>
    <xdr:to>
      <xdr:col>1</xdr:col>
      <xdr:colOff>1241136</xdr:colOff>
      <xdr:row>34</xdr:row>
      <xdr:rowOff>717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4">
          <cell r="N24">
            <v>1800</v>
          </cell>
        </row>
        <row r="25">
          <cell r="N25">
            <v>1800</v>
          </cell>
        </row>
        <row r="27">
          <cell r="N27">
            <v>1800</v>
          </cell>
        </row>
        <row r="29">
          <cell r="N29">
            <v>1800</v>
          </cell>
        </row>
        <row r="32">
          <cell r="N32">
            <v>1800</v>
          </cell>
        </row>
        <row r="34">
          <cell r="N34">
            <v>1800</v>
          </cell>
        </row>
        <row r="35">
          <cell r="N35">
            <v>1800</v>
          </cell>
        </row>
        <row r="38">
          <cell r="N38">
            <v>1800</v>
          </cell>
        </row>
        <row r="40">
          <cell r="N40">
            <v>1800</v>
          </cell>
        </row>
        <row r="45">
          <cell r="N45">
            <v>1800</v>
          </cell>
        </row>
        <row r="51">
          <cell r="M51">
            <v>1800</v>
          </cell>
        </row>
        <row r="52">
          <cell r="N52">
            <v>1800</v>
          </cell>
        </row>
        <row r="54">
          <cell r="N54">
            <v>1800</v>
          </cell>
        </row>
        <row r="60">
          <cell r="N60">
            <v>1800</v>
          </cell>
        </row>
      </sheetData>
      <sheetData sheetId="3"/>
      <sheetData sheetId="4"/>
      <sheetData sheetId="5">
        <row r="46">
          <cell r="K46">
            <v>2.4</v>
          </cell>
        </row>
        <row r="48">
          <cell r="K48">
            <v>2.4</v>
          </cell>
        </row>
        <row r="50">
          <cell r="K50">
            <v>3.0900000000000003</v>
          </cell>
        </row>
        <row r="55">
          <cell r="K55">
            <v>2.7</v>
          </cell>
        </row>
        <row r="59">
          <cell r="K59">
            <v>3.39</v>
          </cell>
        </row>
        <row r="60">
          <cell r="K60">
            <v>3.44</v>
          </cell>
        </row>
        <row r="64">
          <cell r="K64">
            <v>2.7</v>
          </cell>
        </row>
        <row r="66">
          <cell r="K66">
            <v>2.7</v>
          </cell>
        </row>
        <row r="68">
          <cell r="K68">
            <v>3.39</v>
          </cell>
        </row>
        <row r="76">
          <cell r="K76">
            <v>3.1</v>
          </cell>
        </row>
        <row r="90">
          <cell r="K90">
            <v>2.75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8"/>
  <sheetViews>
    <sheetView tabSelected="1" topLeftCell="H1" zoomScale="85" zoomScaleNormal="85" workbookViewId="0">
      <selection activeCell="R2" sqref="R2:R28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32" t="s">
        <v>69</v>
      </c>
      <c r="H2" s="33" t="s">
        <v>144</v>
      </c>
      <c r="I2" s="33" t="s">
        <v>70</v>
      </c>
      <c r="J2" s="33" t="s">
        <v>143</v>
      </c>
      <c r="K2" s="33" t="s">
        <v>72</v>
      </c>
      <c r="L2" s="33"/>
      <c r="M2" s="33" t="s">
        <v>73</v>
      </c>
      <c r="N2" s="34" t="s">
        <v>155</v>
      </c>
      <c r="O2" s="32" t="s">
        <v>74</v>
      </c>
      <c r="P2" s="31"/>
      <c r="Q2" s="31"/>
      <c r="R2" s="66" t="s">
        <v>156</v>
      </c>
      <c r="S2" s="35"/>
      <c r="T2" s="31" t="s">
        <v>75</v>
      </c>
      <c r="U2" s="36">
        <f>'[1]BCF POE update'!K46</f>
        <v>2.4</v>
      </c>
      <c r="V2" s="31" t="s">
        <v>10</v>
      </c>
      <c r="W2" s="31"/>
      <c r="X2" s="37">
        <v>58</v>
      </c>
      <c r="Y2" s="37">
        <v>40</v>
      </c>
      <c r="Z2" s="37">
        <v>28</v>
      </c>
      <c r="AA2" s="37">
        <v>58</v>
      </c>
      <c r="AB2" s="37">
        <v>40</v>
      </c>
      <c r="AC2" s="37">
        <v>28</v>
      </c>
      <c r="AD2" s="38">
        <v>14</v>
      </c>
      <c r="AE2" s="39">
        <v>24</v>
      </c>
      <c r="AF2" s="40">
        <f t="shared" ref="AF2:AF28" si="0">IF(AA2="","",AA2*AB2*AC2/1000000)</f>
        <v>6.4960000000000004E-2</v>
      </c>
      <c r="AG2" s="38">
        <v>63</v>
      </c>
      <c r="AH2" s="41">
        <f t="shared" ref="AH2:AH28" si="1">IF(AE2="","",AG2/AF2*AE2)</f>
        <v>23275.862068965514</v>
      </c>
      <c r="AI2" s="42">
        <v>2000</v>
      </c>
      <c r="AJ2" s="43">
        <f t="shared" ref="AJ2:AJ28" si="2">IF(ISERROR(AI2/AH2),"",AI2/AH2)</f>
        <v>8.5925925925925933E-2</v>
      </c>
      <c r="AK2" s="44" t="s">
        <v>76</v>
      </c>
      <c r="AL2" s="45">
        <v>0.28800000000000003</v>
      </c>
      <c r="AM2" s="43">
        <f t="shared" ref="AM2:AM4" si="3">IF(ISERROR(U2*AL2),"",U2*AL2)</f>
        <v>0.69120000000000004</v>
      </c>
      <c r="AN2" s="43">
        <f t="shared" ref="AN2:AN4" si="4">IF(ISERROR(U2+AJ2+AM2),"",U2+AJ2+AM2)</f>
        <v>3.1771259259259255</v>
      </c>
      <c r="AO2" s="46"/>
      <c r="AP2" s="43">
        <f t="shared" ref="AP2:AP4" si="5">IF(ISERROR(AY2*AO2),"",AY2*AO2)</f>
        <v>0</v>
      </c>
      <c r="AQ2" s="46">
        <v>0.05</v>
      </c>
      <c r="AR2" s="43">
        <f t="shared" ref="AR2:AR4" si="6">IF(ISERROR(AY2*AQ2),"",AY2*AQ2)</f>
        <v>0.22500000000000001</v>
      </c>
      <c r="AS2" s="47"/>
      <c r="AT2" s="46">
        <v>0</v>
      </c>
      <c r="AU2" s="43">
        <f t="shared" ref="AU2:AU4" si="7">IF(ISERROR(AY2*AT2),"",AY2*AT2)</f>
        <v>0</v>
      </c>
      <c r="AV2" s="43">
        <f t="shared" ref="AV2:AV4" si="8">IF(ISERROR(AP2+AR2+AU2),"",AP2+AR2+AU2)</f>
        <v>0.22500000000000001</v>
      </c>
      <c r="AW2" s="43">
        <f t="shared" ref="AW2:AW4" si="9">IF(ISERROR(AN2+AV2),"",AN2+AV2)</f>
        <v>3.4021259259259256</v>
      </c>
      <c r="AX2" s="48">
        <f t="shared" ref="AX2:AX4" si="10">IF(ISERROR((AY2-AW2)/AY2),"",(AY2-AW2)/AY2)</f>
        <v>0.24397201646090544</v>
      </c>
      <c r="AY2" s="49">
        <v>4.5</v>
      </c>
      <c r="AZ2" s="49">
        <v>12.99</v>
      </c>
      <c r="BA2" s="48">
        <f t="shared" ref="BA2:BA28" si="11">IF(ISERROR((AZ2-AY2)/AZ2),"",(AZ2-AY2)/AZ2)</f>
        <v>0.6535796766743649</v>
      </c>
      <c r="BB2" s="47"/>
      <c r="BC2" s="42">
        <f>[1]Projection!$N$24</f>
        <v>1800</v>
      </c>
      <c r="BD2" s="43">
        <f t="shared" ref="BD2:BD28" si="12">IF(ISERROR(AW2*BC2),"",AW2*BC2)</f>
        <v>6123.8266666666659</v>
      </c>
      <c r="BE2" s="43">
        <f t="shared" ref="BE2:BE28" si="13">IF(ISERROR(AY2*BC2),"",AY2*BC2)</f>
        <v>8100</v>
      </c>
      <c r="BF2" s="43">
        <f t="shared" ref="BF2:BF28" si="14">IF(ISERROR(AZ2*BC2),"",AZ2*BC2)</f>
        <v>23382</v>
      </c>
      <c r="BG2" s="50">
        <v>4.8719999999999999</v>
      </c>
      <c r="BH2" s="31">
        <v>11.3</v>
      </c>
      <c r="BI2" s="31"/>
      <c r="BJ2" s="28" t="s">
        <v>77</v>
      </c>
      <c r="BK2" s="28" t="s">
        <v>9</v>
      </c>
    </row>
    <row r="3" spans="1:64" s="28" customFormat="1" ht="94.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2" t="s">
        <v>78</v>
      </c>
      <c r="H3" s="33" t="s">
        <v>144</v>
      </c>
      <c r="I3" s="33" t="s">
        <v>70</v>
      </c>
      <c r="J3" s="33" t="s">
        <v>71</v>
      </c>
      <c r="K3" s="33" t="s">
        <v>72</v>
      </c>
      <c r="L3" s="33"/>
      <c r="M3" s="33" t="s">
        <v>73</v>
      </c>
      <c r="N3" s="34" t="s">
        <v>155</v>
      </c>
      <c r="O3" s="32" t="s">
        <v>79</v>
      </c>
      <c r="P3" s="31"/>
      <c r="Q3" s="31"/>
      <c r="R3" s="66" t="s">
        <v>157</v>
      </c>
      <c r="S3" s="35"/>
      <c r="T3" s="31" t="s">
        <v>75</v>
      </c>
      <c r="U3" s="36">
        <f>'[1]BCF POE update'!K46</f>
        <v>2.4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76</v>
      </c>
      <c r="AL3" s="45">
        <v>0.28800000000000003</v>
      </c>
      <c r="AM3" s="43">
        <f t="shared" si="3"/>
        <v>0.69120000000000004</v>
      </c>
      <c r="AN3" s="43">
        <f t="shared" si="4"/>
        <v>3.1771259259259255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3.4021259259259256</v>
      </c>
      <c r="AX3" s="48">
        <f t="shared" si="10"/>
        <v>0.24397201646090544</v>
      </c>
      <c r="AY3" s="51">
        <v>4.5</v>
      </c>
      <c r="AZ3" s="49">
        <v>12.99</v>
      </c>
      <c r="BA3" s="48">
        <f t="shared" si="11"/>
        <v>0.6535796766743649</v>
      </c>
      <c r="BB3" s="47"/>
      <c r="BC3" s="42">
        <f>[1]Projection!$N$25</f>
        <v>1800</v>
      </c>
      <c r="BD3" s="43">
        <f t="shared" si="12"/>
        <v>6123.8266666666659</v>
      </c>
      <c r="BE3" s="43">
        <f t="shared" si="13"/>
        <v>8100</v>
      </c>
      <c r="BF3" s="43">
        <f t="shared" si="14"/>
        <v>23382</v>
      </c>
      <c r="BG3" s="50">
        <v>4.8719999999999999</v>
      </c>
      <c r="BH3" s="31">
        <v>11.3</v>
      </c>
      <c r="BI3" s="31"/>
      <c r="BJ3" s="28" t="s">
        <v>77</v>
      </c>
      <c r="BK3" s="28" t="s">
        <v>9</v>
      </c>
    </row>
    <row r="4" spans="1:64" s="28" customFormat="1" ht="94.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2" t="s">
        <v>80</v>
      </c>
      <c r="H4" s="33" t="s">
        <v>145</v>
      </c>
      <c r="I4" s="33" t="s">
        <v>70</v>
      </c>
      <c r="J4" s="33" t="s">
        <v>81</v>
      </c>
      <c r="K4" s="33" t="s">
        <v>72</v>
      </c>
      <c r="L4" s="33"/>
      <c r="M4" s="33" t="s">
        <v>73</v>
      </c>
      <c r="N4" s="34" t="s">
        <v>155</v>
      </c>
      <c r="O4" s="32" t="s">
        <v>79</v>
      </c>
      <c r="P4" s="31"/>
      <c r="Q4" s="31"/>
      <c r="R4" s="66" t="s">
        <v>158</v>
      </c>
      <c r="S4" s="35"/>
      <c r="T4" s="31" t="s">
        <v>75</v>
      </c>
      <c r="U4" s="36">
        <f>'[1]BCF POE update'!K90-0.05</f>
        <v>2.7</v>
      </c>
      <c r="V4" s="31" t="s">
        <v>10</v>
      </c>
      <c r="W4" s="31"/>
      <c r="X4" s="37">
        <v>61</v>
      </c>
      <c r="Y4" s="37">
        <v>37</v>
      </c>
      <c r="Z4" s="37">
        <v>29</v>
      </c>
      <c r="AA4" s="37">
        <v>61</v>
      </c>
      <c r="AB4" s="37">
        <v>37</v>
      </c>
      <c r="AC4" s="37">
        <v>29</v>
      </c>
      <c r="AD4" s="38">
        <v>14</v>
      </c>
      <c r="AE4" s="39">
        <v>24</v>
      </c>
      <c r="AF4" s="52">
        <f t="shared" si="0"/>
        <v>6.5452999999999997E-2</v>
      </c>
      <c r="AG4" s="38">
        <v>63</v>
      </c>
      <c r="AH4" s="53">
        <f t="shared" si="1"/>
        <v>23100.545429544865</v>
      </c>
      <c r="AI4" s="42">
        <v>2000</v>
      </c>
      <c r="AJ4" s="47">
        <f t="shared" si="2"/>
        <v>8.6578042328042323E-2</v>
      </c>
      <c r="AK4" s="44" t="s">
        <v>76</v>
      </c>
      <c r="AL4" s="45">
        <v>0.28800000000000003</v>
      </c>
      <c r="AM4" s="47">
        <f t="shared" si="3"/>
        <v>0.77760000000000018</v>
      </c>
      <c r="AN4" s="47">
        <f t="shared" si="4"/>
        <v>3.5641780423280425</v>
      </c>
      <c r="AO4" s="46"/>
      <c r="AP4" s="47">
        <f t="shared" si="5"/>
        <v>0</v>
      </c>
      <c r="AQ4" s="46">
        <v>0.05</v>
      </c>
      <c r="AR4" s="47">
        <f t="shared" si="6"/>
        <v>0</v>
      </c>
      <c r="AS4" s="47"/>
      <c r="AT4" s="46">
        <v>0</v>
      </c>
      <c r="AU4" s="47">
        <f t="shared" si="7"/>
        <v>0</v>
      </c>
      <c r="AV4" s="47">
        <f t="shared" si="8"/>
        <v>0</v>
      </c>
      <c r="AW4" s="47">
        <f t="shared" si="9"/>
        <v>3.5641780423280425</v>
      </c>
      <c r="AX4" s="54" t="str">
        <f t="shared" si="10"/>
        <v/>
      </c>
      <c r="AY4" s="51">
        <v>0</v>
      </c>
      <c r="AZ4" s="49">
        <v>12.99</v>
      </c>
      <c r="BA4" s="54">
        <f t="shared" si="11"/>
        <v>1</v>
      </c>
      <c r="BB4" s="47"/>
      <c r="BC4" s="42">
        <f>[1]Projection!$N$25</f>
        <v>1800</v>
      </c>
      <c r="BD4" s="47">
        <f t="shared" si="12"/>
        <v>6415.5204761904761</v>
      </c>
      <c r="BE4" s="47">
        <f t="shared" si="13"/>
        <v>0</v>
      </c>
      <c r="BF4" s="47">
        <f t="shared" si="14"/>
        <v>23382</v>
      </c>
      <c r="BG4" s="38">
        <v>4.91</v>
      </c>
      <c r="BH4" s="31">
        <v>11.3</v>
      </c>
      <c r="BI4" s="31"/>
      <c r="BJ4" s="28" t="s">
        <v>77</v>
      </c>
      <c r="BK4" s="28" t="s">
        <v>9</v>
      </c>
    </row>
    <row r="5" spans="1:64" s="28" customFormat="1" ht="94.5" customHeight="1" x14ac:dyDescent="0.25">
      <c r="A5" s="29">
        <v>4</v>
      </c>
      <c r="B5" s="30"/>
      <c r="C5" s="31"/>
      <c r="D5" s="31" t="s">
        <v>66</v>
      </c>
      <c r="E5" s="31" t="s">
        <v>67</v>
      </c>
      <c r="F5" s="31" t="s">
        <v>68</v>
      </c>
      <c r="G5" s="55" t="s">
        <v>82</v>
      </c>
      <c r="H5" s="33" t="s">
        <v>146</v>
      </c>
      <c r="I5" s="33" t="s">
        <v>83</v>
      </c>
      <c r="J5" s="33" t="s">
        <v>84</v>
      </c>
      <c r="K5" s="33" t="s">
        <v>85</v>
      </c>
      <c r="L5" s="33" t="s">
        <v>86</v>
      </c>
      <c r="M5" s="33" t="s">
        <v>73</v>
      </c>
      <c r="N5" s="34" t="s">
        <v>155</v>
      </c>
      <c r="O5" s="32" t="s">
        <v>87</v>
      </c>
      <c r="P5" s="31"/>
      <c r="Q5" s="31"/>
      <c r="R5" s="66" t="s">
        <v>159</v>
      </c>
      <c r="S5" s="35"/>
      <c r="T5" s="31" t="s">
        <v>75</v>
      </c>
      <c r="U5" s="36">
        <f>'[1]BCF POE update'!K60</f>
        <v>3.44</v>
      </c>
      <c r="V5" s="31" t="s">
        <v>10</v>
      </c>
      <c r="W5" s="31"/>
      <c r="X5" s="37">
        <v>58</v>
      </c>
      <c r="Y5" s="37">
        <v>40</v>
      </c>
      <c r="Z5" s="37">
        <v>20</v>
      </c>
      <c r="AA5" s="37">
        <v>58</v>
      </c>
      <c r="AB5" s="37">
        <v>40</v>
      </c>
      <c r="AC5" s="37">
        <v>20</v>
      </c>
      <c r="AD5" s="38">
        <v>11.3</v>
      </c>
      <c r="AE5" s="39">
        <v>12</v>
      </c>
      <c r="AF5" s="40">
        <f t="shared" si="0"/>
        <v>4.6399999999999997E-2</v>
      </c>
      <c r="AG5" s="38">
        <v>63</v>
      </c>
      <c r="AH5" s="41">
        <f t="shared" si="1"/>
        <v>16293.103448275864</v>
      </c>
      <c r="AI5" s="42">
        <v>2000</v>
      </c>
      <c r="AJ5" s="43">
        <f t="shared" si="2"/>
        <v>0.12275132275132274</v>
      </c>
      <c r="AK5" s="44" t="s">
        <v>76</v>
      </c>
      <c r="AL5" s="45">
        <v>0.28800000000000003</v>
      </c>
      <c r="AM5" s="43">
        <f>IF(ISERROR(U5*AL5),"",U5*AL5)</f>
        <v>0.99072000000000016</v>
      </c>
      <c r="AN5" s="43">
        <f>IF(ISERROR(U5+AJ5+AM5),"",U5+AJ5+AM5)</f>
        <v>4.5534713227513226</v>
      </c>
      <c r="AO5" s="46"/>
      <c r="AP5" s="43">
        <f>IF(ISERROR(AY5*AO5),"",AY5*AO5)</f>
        <v>0</v>
      </c>
      <c r="AQ5" s="46">
        <v>0.05</v>
      </c>
      <c r="AR5" s="43">
        <f>IF(ISERROR(AY5*AQ5),"",AY5*AQ5)</f>
        <v>0.32000000000000006</v>
      </c>
      <c r="AS5" s="47"/>
      <c r="AT5" s="46">
        <v>0</v>
      </c>
      <c r="AU5" s="43">
        <f>IF(ISERROR(AY5*AT5),"",AY5*AT5)</f>
        <v>0</v>
      </c>
      <c r="AV5" s="43">
        <f>IF(ISERROR(AP5+AR5+AU5),"",AP5+AR5+AU5)</f>
        <v>0.32000000000000006</v>
      </c>
      <c r="AW5" s="43">
        <f>IF(ISERROR(AN5+AV5),"",AN5+AV5)</f>
        <v>4.8734713227513229</v>
      </c>
      <c r="AX5" s="48">
        <f>IF(ISERROR((AY5-AW5)/AY5),"",(AY5-AW5)/AY5)</f>
        <v>0.23852010582010585</v>
      </c>
      <c r="AY5" s="49">
        <v>6.4</v>
      </c>
      <c r="AZ5" s="49">
        <v>12.99</v>
      </c>
      <c r="BA5" s="48">
        <f t="shared" si="11"/>
        <v>0.50731331793687451</v>
      </c>
      <c r="BB5" s="47"/>
      <c r="BC5" s="42">
        <f>[1]Projection!N26</f>
        <v>0</v>
      </c>
      <c r="BD5" s="43">
        <f t="shared" si="12"/>
        <v>0</v>
      </c>
      <c r="BE5" s="43">
        <f t="shared" si="13"/>
        <v>0</v>
      </c>
      <c r="BF5" s="43">
        <f t="shared" si="14"/>
        <v>0</v>
      </c>
      <c r="BG5" s="50">
        <v>0</v>
      </c>
      <c r="BH5" s="31">
        <v>11.3</v>
      </c>
      <c r="BI5" s="31"/>
      <c r="BJ5" s="28" t="s">
        <v>77</v>
      </c>
      <c r="BK5" s="28" t="s">
        <v>9</v>
      </c>
    </row>
    <row r="6" spans="1:64" s="28" customFormat="1" ht="94.5" customHeight="1" x14ac:dyDescent="0.25">
      <c r="A6" s="29">
        <v>5</v>
      </c>
      <c r="B6" s="30"/>
      <c r="C6" s="31"/>
      <c r="D6" s="31" t="s">
        <v>66</v>
      </c>
      <c r="E6" s="31" t="s">
        <v>67</v>
      </c>
      <c r="F6" s="31" t="s">
        <v>68</v>
      </c>
      <c r="G6" s="55" t="s">
        <v>88</v>
      </c>
      <c r="H6" s="33" t="s">
        <v>147</v>
      </c>
      <c r="I6" s="33" t="s">
        <v>83</v>
      </c>
      <c r="J6" s="33" t="s">
        <v>84</v>
      </c>
      <c r="K6" s="33" t="s">
        <v>85</v>
      </c>
      <c r="L6" s="33" t="s">
        <v>86</v>
      </c>
      <c r="M6" s="33" t="s">
        <v>73</v>
      </c>
      <c r="N6" s="34" t="s">
        <v>155</v>
      </c>
      <c r="O6" s="32" t="s">
        <v>87</v>
      </c>
      <c r="P6" s="31"/>
      <c r="Q6" s="31"/>
      <c r="R6" s="66" t="s">
        <v>160</v>
      </c>
      <c r="S6" s="35"/>
      <c r="T6" s="31" t="s">
        <v>75</v>
      </c>
      <c r="U6" s="36">
        <f>'[1]BCF POE update'!K60</f>
        <v>3.44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76</v>
      </c>
      <c r="AL6" s="45">
        <v>0.28800000000000003</v>
      </c>
      <c r="AM6" s="43">
        <f>IF(ISERROR(U6*AL6),"",U6*AL6)</f>
        <v>0.99072000000000016</v>
      </c>
      <c r="AN6" s="43">
        <f>IF(ISERROR(U6+AJ6+AM6),"",U6+AJ6+AM6)</f>
        <v>4.5534713227513226</v>
      </c>
      <c r="AO6" s="46"/>
      <c r="AP6" s="43">
        <f>IF(ISERROR(AY6*AO6),"",AY6*AO6)</f>
        <v>0</v>
      </c>
      <c r="AQ6" s="46">
        <v>0.05</v>
      </c>
      <c r="AR6" s="43">
        <f>IF(ISERROR(AY6*AQ6),"",AY6*AQ6)</f>
        <v>0.32000000000000006</v>
      </c>
      <c r="AS6" s="47"/>
      <c r="AT6" s="46">
        <v>0</v>
      </c>
      <c r="AU6" s="43">
        <f>IF(ISERROR(AY6*AT6),"",AY6*AT6)</f>
        <v>0</v>
      </c>
      <c r="AV6" s="43">
        <f>IF(ISERROR(AP6+AR6+AU6),"",AP6+AR6+AU6)</f>
        <v>0.32000000000000006</v>
      </c>
      <c r="AW6" s="43">
        <f>IF(ISERROR(AN6+AV6),"",AN6+AV6)</f>
        <v>4.8734713227513229</v>
      </c>
      <c r="AX6" s="48">
        <f>IF(ISERROR((AY6-AW6)/AY6),"",(AY6-AW6)/AY6)</f>
        <v>0.23852010582010585</v>
      </c>
      <c r="AY6" s="49">
        <v>6.4</v>
      </c>
      <c r="AZ6" s="49">
        <v>12.99</v>
      </c>
      <c r="BA6" s="48">
        <f t="shared" si="11"/>
        <v>0.50731331793687451</v>
      </c>
      <c r="BB6" s="47"/>
      <c r="BC6" s="42">
        <f>[1]Projection!N27</f>
        <v>1800</v>
      </c>
      <c r="BD6" s="43">
        <f t="shared" si="12"/>
        <v>8772.2483809523819</v>
      </c>
      <c r="BE6" s="43">
        <f t="shared" si="13"/>
        <v>11520</v>
      </c>
      <c r="BF6" s="43">
        <f t="shared" si="14"/>
        <v>23382</v>
      </c>
      <c r="BG6" s="50">
        <v>6.9599999999999991</v>
      </c>
      <c r="BH6" s="31">
        <v>11.3</v>
      </c>
      <c r="BI6" s="31"/>
      <c r="BJ6" s="28" t="s">
        <v>77</v>
      </c>
      <c r="BK6" s="28" t="s">
        <v>9</v>
      </c>
    </row>
    <row r="7" spans="1:64" s="28" customFormat="1" ht="94.5" customHeight="1" x14ac:dyDescent="0.25">
      <c r="A7" s="29">
        <v>6</v>
      </c>
      <c r="B7" s="30"/>
      <c r="C7" s="31"/>
      <c r="D7" s="31" t="s">
        <v>66</v>
      </c>
      <c r="E7" s="31" t="s">
        <v>67</v>
      </c>
      <c r="F7" s="31" t="s">
        <v>68</v>
      </c>
      <c r="G7" s="32" t="s">
        <v>89</v>
      </c>
      <c r="H7" s="56" t="s">
        <v>148</v>
      </c>
      <c r="I7" s="56" t="s">
        <v>83</v>
      </c>
      <c r="J7" s="33" t="s">
        <v>81</v>
      </c>
      <c r="K7" s="33" t="s">
        <v>72</v>
      </c>
      <c r="L7" s="33"/>
      <c r="M7" s="33" t="s">
        <v>73</v>
      </c>
      <c r="N7" s="34" t="s">
        <v>155</v>
      </c>
      <c r="O7" s="32" t="s">
        <v>74</v>
      </c>
      <c r="P7" s="31"/>
      <c r="Q7" s="31"/>
      <c r="R7" s="66" t="s">
        <v>161</v>
      </c>
      <c r="S7" s="35"/>
      <c r="T7" s="31" t="s">
        <v>75</v>
      </c>
      <c r="U7" s="57">
        <v>3.93</v>
      </c>
      <c r="V7" s="31" t="s">
        <v>10</v>
      </c>
      <c r="W7" s="31"/>
      <c r="X7" s="37">
        <v>61</v>
      </c>
      <c r="Y7" s="37">
        <v>37</v>
      </c>
      <c r="Z7" s="37">
        <v>29</v>
      </c>
      <c r="AA7" s="37">
        <v>61</v>
      </c>
      <c r="AB7" s="37">
        <v>37</v>
      </c>
      <c r="AC7" s="37">
        <v>29</v>
      </c>
      <c r="AD7" s="38">
        <v>11.3</v>
      </c>
      <c r="AE7" s="39">
        <v>24</v>
      </c>
      <c r="AF7" s="52">
        <f t="shared" si="0"/>
        <v>6.5452999999999997E-2</v>
      </c>
      <c r="AG7" s="38">
        <v>63</v>
      </c>
      <c r="AH7" s="53">
        <f t="shared" si="1"/>
        <v>23100.545429544865</v>
      </c>
      <c r="AI7" s="42">
        <v>2000</v>
      </c>
      <c r="AJ7" s="47">
        <f t="shared" si="2"/>
        <v>8.6578042328042323E-2</v>
      </c>
      <c r="AK7" s="44" t="s">
        <v>76</v>
      </c>
      <c r="AL7" s="45">
        <v>0.28800000000000003</v>
      </c>
      <c r="AM7" s="47">
        <f t="shared" ref="AM7:AM28" si="15">IF(ISERROR(U7*AL7),"",U7*AL7)</f>
        <v>1.1318400000000002</v>
      </c>
      <c r="AN7" s="47">
        <f t="shared" ref="AN7:AN28" si="16">IF(ISERROR(U7+AJ7+AM7),"",U7+AJ7+AM7)</f>
        <v>5.1484180423280428</v>
      </c>
      <c r="AO7" s="46"/>
      <c r="AP7" s="47">
        <f t="shared" ref="AP7:AP28" si="17">IF(ISERROR(AY7*AO7),"",AY7*AO7)</f>
        <v>0</v>
      </c>
      <c r="AQ7" s="46">
        <v>0.05</v>
      </c>
      <c r="AR7" s="47">
        <f t="shared" ref="AR7:AR28" si="18">IF(ISERROR(AY7*AQ7),"",AY7*AQ7)</f>
        <v>0.35650000000000004</v>
      </c>
      <c r="AS7" s="47"/>
      <c r="AT7" s="46">
        <v>0</v>
      </c>
      <c r="AU7" s="47">
        <f t="shared" ref="AU7:AU28" si="19">IF(ISERROR(AY7*AT7),"",AY7*AT7)</f>
        <v>0</v>
      </c>
      <c r="AV7" s="47">
        <f t="shared" ref="AV7:AV28" si="20">IF(ISERROR(AP7+AR7+AU7),"",AP7+AR7+AU7)</f>
        <v>0.35650000000000004</v>
      </c>
      <c r="AW7" s="47">
        <f t="shared" ref="AW7:AW28" si="21">IF(ISERROR(AN7+AV7),"",AN7+AV7)</f>
        <v>5.5049180423280433</v>
      </c>
      <c r="AX7" s="54">
        <f t="shared" ref="AX7:AX28" si="22">IF(ISERROR((AY7-AW7)/AY7),"",(AY7-AW7)/AY7)</f>
        <v>0.22792173319382281</v>
      </c>
      <c r="AY7" s="58">
        <v>7.13</v>
      </c>
      <c r="AZ7" s="49">
        <v>12.99</v>
      </c>
      <c r="BA7" s="54">
        <f t="shared" si="11"/>
        <v>0.45111624326404931</v>
      </c>
      <c r="BB7" s="47"/>
      <c r="BC7" s="42">
        <f>[1]Projection!$N$25</f>
        <v>1800</v>
      </c>
      <c r="BD7" s="47">
        <f t="shared" si="12"/>
        <v>9908.8524761904773</v>
      </c>
      <c r="BE7" s="47">
        <f t="shared" si="13"/>
        <v>12834</v>
      </c>
      <c r="BF7" s="47">
        <f t="shared" si="14"/>
        <v>23382</v>
      </c>
      <c r="BG7" s="38">
        <v>4.91</v>
      </c>
      <c r="BH7" s="31">
        <v>11.3</v>
      </c>
      <c r="BI7" s="31"/>
      <c r="BJ7" s="28" t="s">
        <v>77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1"/>
      <c r="D8" s="31" t="s">
        <v>90</v>
      </c>
      <c r="E8" s="31" t="s">
        <v>91</v>
      </c>
      <c r="F8" s="31" t="s">
        <v>68</v>
      </c>
      <c r="G8" s="32" t="s">
        <v>92</v>
      </c>
      <c r="H8" s="33" t="s">
        <v>149</v>
      </c>
      <c r="I8" s="33" t="s">
        <v>83</v>
      </c>
      <c r="J8" s="33" t="s">
        <v>93</v>
      </c>
      <c r="K8" s="33" t="s">
        <v>72</v>
      </c>
      <c r="L8" s="33" t="s">
        <v>86</v>
      </c>
      <c r="M8" s="33" t="s">
        <v>73</v>
      </c>
      <c r="N8" s="34" t="s">
        <v>155</v>
      </c>
      <c r="O8" s="32" t="s">
        <v>79</v>
      </c>
      <c r="P8" s="31"/>
      <c r="Q8" s="31"/>
      <c r="R8" s="67" t="s">
        <v>162</v>
      </c>
      <c r="S8" s="35"/>
      <c r="T8" s="31" t="s">
        <v>75</v>
      </c>
      <c r="U8" s="36">
        <f>'[1]BCF POE update'!K48</f>
        <v>2.4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76</v>
      </c>
      <c r="AL8" s="45">
        <v>0.28800000000000003</v>
      </c>
      <c r="AM8" s="43">
        <f t="shared" si="15"/>
        <v>0.69120000000000004</v>
      </c>
      <c r="AN8" s="43">
        <f t="shared" si="16"/>
        <v>3.2139513227513223</v>
      </c>
      <c r="AO8" s="46"/>
      <c r="AP8" s="43">
        <f t="shared" si="17"/>
        <v>0</v>
      </c>
      <c r="AQ8" s="46">
        <v>0.06</v>
      </c>
      <c r="AR8" s="43">
        <f t="shared" si="18"/>
        <v>0.35099999999999998</v>
      </c>
      <c r="AS8" s="47"/>
      <c r="AT8" s="46">
        <v>0</v>
      </c>
      <c r="AU8" s="43">
        <f t="shared" si="19"/>
        <v>0</v>
      </c>
      <c r="AV8" s="43">
        <f t="shared" si="20"/>
        <v>0.35099999999999998</v>
      </c>
      <c r="AW8" s="43">
        <f t="shared" si="21"/>
        <v>3.5649513227513223</v>
      </c>
      <c r="AX8" s="48">
        <f t="shared" si="22"/>
        <v>0.39060661149550041</v>
      </c>
      <c r="AY8" s="49">
        <v>5.85</v>
      </c>
      <c r="AZ8" s="49">
        <v>12.99</v>
      </c>
      <c r="BA8" s="48">
        <f t="shared" si="11"/>
        <v>0.54965357967667439</v>
      </c>
      <c r="BB8" s="47"/>
      <c r="BC8" s="42">
        <f>[1]Projection!N29</f>
        <v>1800</v>
      </c>
      <c r="BD8" s="43">
        <f t="shared" si="12"/>
        <v>6416.9123809523799</v>
      </c>
      <c r="BE8" s="43">
        <f t="shared" si="13"/>
        <v>10530</v>
      </c>
      <c r="BF8" s="43">
        <f t="shared" si="14"/>
        <v>23382</v>
      </c>
      <c r="BG8" s="50">
        <v>6.9599999999999991</v>
      </c>
      <c r="BH8" s="31">
        <v>11.3</v>
      </c>
      <c r="BI8" s="31"/>
      <c r="BJ8" s="28" t="s">
        <v>77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1"/>
      <c r="D9" s="31" t="s">
        <v>94</v>
      </c>
      <c r="E9" s="31"/>
      <c r="F9" s="31" t="s">
        <v>68</v>
      </c>
      <c r="G9" s="31" t="s">
        <v>95</v>
      </c>
      <c r="H9" s="33" t="s">
        <v>144</v>
      </c>
      <c r="I9" s="33" t="s">
        <v>70</v>
      </c>
      <c r="J9" s="33" t="s">
        <v>96</v>
      </c>
      <c r="K9" s="33" t="s">
        <v>72</v>
      </c>
      <c r="L9" s="33"/>
      <c r="M9" s="33" t="s">
        <v>73</v>
      </c>
      <c r="N9" s="34" t="s">
        <v>155</v>
      </c>
      <c r="O9" s="32" t="s">
        <v>79</v>
      </c>
      <c r="P9" s="31"/>
      <c r="Q9" s="31"/>
      <c r="R9" s="65" t="s">
        <v>163</v>
      </c>
      <c r="S9" s="35"/>
      <c r="T9" s="31" t="s">
        <v>75</v>
      </c>
      <c r="U9" s="36">
        <f>'[1]BCF POE update'!K44</f>
        <v>0</v>
      </c>
      <c r="V9" s="31" t="s">
        <v>10</v>
      </c>
      <c r="W9" s="31"/>
      <c r="X9" s="37">
        <v>58</v>
      </c>
      <c r="Y9" s="37">
        <v>40</v>
      </c>
      <c r="Z9" s="37">
        <v>28</v>
      </c>
      <c r="AA9" s="37">
        <v>58</v>
      </c>
      <c r="AB9" s="37">
        <v>40</v>
      </c>
      <c r="AC9" s="37">
        <v>28</v>
      </c>
      <c r="AD9" s="38">
        <v>14</v>
      </c>
      <c r="AE9" s="39">
        <v>24</v>
      </c>
      <c r="AF9" s="40">
        <f t="shared" si="0"/>
        <v>6.4960000000000004E-2</v>
      </c>
      <c r="AG9" s="38">
        <v>63</v>
      </c>
      <c r="AH9" s="41">
        <f t="shared" si="1"/>
        <v>23275.862068965514</v>
      </c>
      <c r="AI9" s="42">
        <v>2000</v>
      </c>
      <c r="AJ9" s="43">
        <f t="shared" si="2"/>
        <v>8.5925925925925933E-2</v>
      </c>
      <c r="AK9" s="44" t="s">
        <v>76</v>
      </c>
      <c r="AL9" s="45">
        <v>0.28800000000000003</v>
      </c>
      <c r="AM9" s="43">
        <f t="shared" si="15"/>
        <v>0</v>
      </c>
      <c r="AN9" s="43">
        <f t="shared" si="16"/>
        <v>8.5925925925925933E-2</v>
      </c>
      <c r="AO9" s="46"/>
      <c r="AP9" s="43">
        <f t="shared" si="17"/>
        <v>0</v>
      </c>
      <c r="AQ9" s="46"/>
      <c r="AR9" s="43">
        <f t="shared" si="18"/>
        <v>0</v>
      </c>
      <c r="AS9" s="47"/>
      <c r="AT9" s="46">
        <v>0</v>
      </c>
      <c r="AU9" s="43">
        <f t="shared" si="19"/>
        <v>0</v>
      </c>
      <c r="AV9" s="43">
        <f t="shared" si="20"/>
        <v>0</v>
      </c>
      <c r="AW9" s="43">
        <f t="shared" si="21"/>
        <v>8.5925925925925933E-2</v>
      </c>
      <c r="AX9" s="48" t="str">
        <f t="shared" si="22"/>
        <v/>
      </c>
      <c r="AY9" s="49">
        <v>0</v>
      </c>
      <c r="AZ9" s="49">
        <v>12.99</v>
      </c>
      <c r="BA9" s="48">
        <f t="shared" si="11"/>
        <v>1</v>
      </c>
      <c r="BB9" s="47"/>
      <c r="BC9" s="42">
        <f>[1]Projection!$N$32</f>
        <v>1800</v>
      </c>
      <c r="BD9" s="43">
        <f t="shared" si="12"/>
        <v>154.66666666666669</v>
      </c>
      <c r="BE9" s="43">
        <f t="shared" si="13"/>
        <v>0</v>
      </c>
      <c r="BF9" s="43">
        <f t="shared" si="14"/>
        <v>23382</v>
      </c>
      <c r="BG9" s="50">
        <v>4.8719999999999999</v>
      </c>
      <c r="BH9" s="31">
        <v>11.3</v>
      </c>
      <c r="BI9" s="31"/>
      <c r="BJ9" s="28" t="s">
        <v>77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1"/>
      <c r="D10" s="31" t="s">
        <v>90</v>
      </c>
      <c r="E10" s="31" t="s">
        <v>91</v>
      </c>
      <c r="F10" s="31" t="s">
        <v>68</v>
      </c>
      <c r="G10" s="31" t="s">
        <v>97</v>
      </c>
      <c r="H10" s="33" t="s">
        <v>144</v>
      </c>
      <c r="I10" s="33" t="s">
        <v>70</v>
      </c>
      <c r="J10" s="33" t="s">
        <v>96</v>
      </c>
      <c r="K10" s="33" t="s">
        <v>72</v>
      </c>
      <c r="L10" s="33"/>
      <c r="M10" s="33" t="s">
        <v>73</v>
      </c>
      <c r="N10" s="34" t="s">
        <v>155</v>
      </c>
      <c r="O10" s="32" t="s">
        <v>79</v>
      </c>
      <c r="P10" s="31"/>
      <c r="Q10" s="31"/>
      <c r="R10" s="67" t="s">
        <v>164</v>
      </c>
      <c r="S10" s="35"/>
      <c r="T10" s="31" t="s">
        <v>75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52">
        <f t="shared" si="0"/>
        <v>6.4960000000000004E-2</v>
      </c>
      <c r="AG10" s="38">
        <v>63</v>
      </c>
      <c r="AH10" s="53">
        <f t="shared" si="1"/>
        <v>23275.862068965514</v>
      </c>
      <c r="AI10" s="42">
        <v>2000</v>
      </c>
      <c r="AJ10" s="47">
        <f t="shared" si="2"/>
        <v>8.5925925925925933E-2</v>
      </c>
      <c r="AK10" s="44" t="s">
        <v>76</v>
      </c>
      <c r="AL10" s="45">
        <v>0.28800000000000003</v>
      </c>
      <c r="AM10" s="47">
        <f t="shared" si="15"/>
        <v>0</v>
      </c>
      <c r="AN10" s="47">
        <f t="shared" si="16"/>
        <v>8.5925925925925933E-2</v>
      </c>
      <c r="AO10" s="46"/>
      <c r="AP10" s="47">
        <f t="shared" si="17"/>
        <v>0</v>
      </c>
      <c r="AQ10" s="46">
        <v>0.06</v>
      </c>
      <c r="AR10" s="47">
        <f t="shared" si="18"/>
        <v>0.27</v>
      </c>
      <c r="AS10" s="47"/>
      <c r="AT10" s="46">
        <v>0</v>
      </c>
      <c r="AU10" s="47">
        <f t="shared" si="19"/>
        <v>0</v>
      </c>
      <c r="AV10" s="47">
        <f t="shared" si="20"/>
        <v>0.27</v>
      </c>
      <c r="AW10" s="47">
        <f t="shared" si="21"/>
        <v>0.35592592592592598</v>
      </c>
      <c r="AX10" s="54">
        <f t="shared" si="22"/>
        <v>0.92090534979423866</v>
      </c>
      <c r="AY10" s="49">
        <v>4.5</v>
      </c>
      <c r="AZ10" s="49">
        <v>12.99</v>
      </c>
      <c r="BA10" s="54">
        <f t="shared" si="11"/>
        <v>0.6535796766743649</v>
      </c>
      <c r="BB10" s="47"/>
      <c r="BC10" s="42">
        <f>[1]Projection!$N$34</f>
        <v>1800</v>
      </c>
      <c r="BD10" s="47">
        <f t="shared" si="12"/>
        <v>640.66666666666674</v>
      </c>
      <c r="BE10" s="47">
        <f t="shared" si="13"/>
        <v>8100</v>
      </c>
      <c r="BF10" s="47">
        <f t="shared" si="14"/>
        <v>23382</v>
      </c>
      <c r="BG10" s="38">
        <v>4.8719999999999999</v>
      </c>
      <c r="BH10" s="31">
        <v>11.3</v>
      </c>
      <c r="BI10" s="31"/>
      <c r="BJ10" s="28" t="s">
        <v>77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1"/>
      <c r="D11" s="31" t="s">
        <v>90</v>
      </c>
      <c r="E11" s="31" t="s">
        <v>91</v>
      </c>
      <c r="F11" s="31" t="s">
        <v>68</v>
      </c>
      <c r="G11" s="32" t="s">
        <v>98</v>
      </c>
      <c r="H11" s="33" t="s">
        <v>150</v>
      </c>
      <c r="I11" s="33" t="s">
        <v>83</v>
      </c>
      <c r="J11" s="33" t="s">
        <v>99</v>
      </c>
      <c r="K11" s="33" t="s">
        <v>72</v>
      </c>
      <c r="L11" s="33" t="s">
        <v>100</v>
      </c>
      <c r="M11" s="33" t="s">
        <v>73</v>
      </c>
      <c r="N11" s="34" t="s">
        <v>155</v>
      </c>
      <c r="O11" s="32" t="s">
        <v>79</v>
      </c>
      <c r="P11" s="31"/>
      <c r="Q11" s="31"/>
      <c r="R11" s="67" t="s">
        <v>165</v>
      </c>
      <c r="S11" s="35"/>
      <c r="T11" s="31" t="s">
        <v>75</v>
      </c>
      <c r="U11" s="36">
        <f>'[1]BCF POE update'!K68</f>
        <v>3.39</v>
      </c>
      <c r="V11" s="31" t="s">
        <v>10</v>
      </c>
      <c r="W11" s="31"/>
      <c r="X11" s="37">
        <v>58</v>
      </c>
      <c r="Y11" s="37">
        <v>40</v>
      </c>
      <c r="Z11" s="37">
        <v>20</v>
      </c>
      <c r="AA11" s="37">
        <v>58</v>
      </c>
      <c r="AB11" s="37">
        <v>40</v>
      </c>
      <c r="AC11" s="37">
        <v>20</v>
      </c>
      <c r="AD11" s="38">
        <v>11.3</v>
      </c>
      <c r="AE11" s="39">
        <v>12</v>
      </c>
      <c r="AF11" s="40">
        <f t="shared" si="0"/>
        <v>4.6399999999999997E-2</v>
      </c>
      <c r="AG11" s="38">
        <v>63</v>
      </c>
      <c r="AH11" s="41">
        <f t="shared" si="1"/>
        <v>16293.103448275864</v>
      </c>
      <c r="AI11" s="42">
        <v>2000</v>
      </c>
      <c r="AJ11" s="43">
        <f t="shared" si="2"/>
        <v>0.12275132275132274</v>
      </c>
      <c r="AK11" s="44" t="s">
        <v>76</v>
      </c>
      <c r="AL11" s="45">
        <v>0.28800000000000003</v>
      </c>
      <c r="AM11" s="43">
        <f t="shared" si="15"/>
        <v>0.97632000000000019</v>
      </c>
      <c r="AN11" s="43">
        <f t="shared" si="16"/>
        <v>4.4890713227513226</v>
      </c>
      <c r="AO11" s="46"/>
      <c r="AP11" s="43">
        <f t="shared" si="17"/>
        <v>0</v>
      </c>
      <c r="AQ11" s="46">
        <v>0.06</v>
      </c>
      <c r="AR11" s="43">
        <f t="shared" si="18"/>
        <v>0.375</v>
      </c>
      <c r="AS11" s="47"/>
      <c r="AT11" s="46">
        <v>0</v>
      </c>
      <c r="AU11" s="43">
        <f t="shared" si="19"/>
        <v>0</v>
      </c>
      <c r="AV11" s="43">
        <f t="shared" si="20"/>
        <v>0.375</v>
      </c>
      <c r="AW11" s="43">
        <f t="shared" si="21"/>
        <v>4.8640713227513226</v>
      </c>
      <c r="AX11" s="48">
        <f t="shared" si="22"/>
        <v>0.22174858835978839</v>
      </c>
      <c r="AY11" s="59">
        <v>6.25</v>
      </c>
      <c r="AZ11" s="49">
        <v>12.99</v>
      </c>
      <c r="BA11" s="48">
        <f t="shared" si="11"/>
        <v>0.51886066204772907</v>
      </c>
      <c r="BB11" s="47"/>
      <c r="BC11" s="42">
        <f>[1]Projection!N33</f>
        <v>0</v>
      </c>
      <c r="BD11" s="43">
        <f t="shared" si="12"/>
        <v>0</v>
      </c>
      <c r="BE11" s="43">
        <f t="shared" si="13"/>
        <v>0</v>
      </c>
      <c r="BF11" s="43">
        <f t="shared" si="14"/>
        <v>0</v>
      </c>
      <c r="BG11" s="50">
        <v>0</v>
      </c>
      <c r="BH11" s="31">
        <v>11.3</v>
      </c>
      <c r="BI11" s="31"/>
      <c r="BJ11" s="28" t="s">
        <v>77</v>
      </c>
      <c r="BK11" s="28" t="s">
        <v>9</v>
      </c>
    </row>
    <row r="12" spans="1:64" s="28" customFormat="1" ht="94.5" customHeight="1" x14ac:dyDescent="0.25">
      <c r="A12" s="60">
        <v>11</v>
      </c>
      <c r="B12" s="61"/>
      <c r="C12" s="31"/>
      <c r="D12" s="31" t="s">
        <v>66</v>
      </c>
      <c r="E12" s="31" t="s">
        <v>67</v>
      </c>
      <c r="F12" s="31" t="s">
        <v>68</v>
      </c>
      <c r="G12" s="32" t="s">
        <v>101</v>
      </c>
      <c r="H12" s="56" t="s">
        <v>151</v>
      </c>
      <c r="I12" s="56" t="s">
        <v>102</v>
      </c>
      <c r="J12" s="33" t="s">
        <v>99</v>
      </c>
      <c r="K12" s="33" t="s">
        <v>72</v>
      </c>
      <c r="L12" s="62"/>
      <c r="M12" s="33" t="s">
        <v>73</v>
      </c>
      <c r="N12" s="34" t="s">
        <v>155</v>
      </c>
      <c r="O12" s="32" t="s">
        <v>103</v>
      </c>
      <c r="P12" s="31"/>
      <c r="Q12" s="31"/>
      <c r="R12" s="66" t="s">
        <v>166</v>
      </c>
      <c r="S12" s="35"/>
      <c r="T12" s="31" t="s">
        <v>75</v>
      </c>
      <c r="U12" s="57">
        <v>2.75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14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76</v>
      </c>
      <c r="AL12" s="45">
        <v>0.28800000000000003</v>
      </c>
      <c r="AM12" s="43">
        <f t="shared" si="15"/>
        <v>0.79200000000000004</v>
      </c>
      <c r="AN12" s="43">
        <f t="shared" si="16"/>
        <v>3.6647513227513224</v>
      </c>
      <c r="AO12" s="46"/>
      <c r="AP12" s="43">
        <f t="shared" si="17"/>
        <v>0</v>
      </c>
      <c r="AQ12" s="46">
        <v>0.05</v>
      </c>
      <c r="AR12" s="43">
        <f t="shared" si="18"/>
        <v>0.26500000000000001</v>
      </c>
      <c r="AS12" s="47"/>
      <c r="AT12" s="46">
        <v>0</v>
      </c>
      <c r="AU12" s="43">
        <f t="shared" si="19"/>
        <v>0</v>
      </c>
      <c r="AV12" s="43">
        <f t="shared" si="20"/>
        <v>0.26500000000000001</v>
      </c>
      <c r="AW12" s="43">
        <f t="shared" si="21"/>
        <v>3.9297513227513226</v>
      </c>
      <c r="AX12" s="48">
        <f t="shared" si="22"/>
        <v>0.25853748627333534</v>
      </c>
      <c r="AY12" s="58">
        <v>5.3</v>
      </c>
      <c r="AZ12" s="49">
        <v>12.99</v>
      </c>
      <c r="BA12" s="48">
        <f t="shared" si="11"/>
        <v>0.59199384141647426</v>
      </c>
      <c r="BB12" s="47"/>
      <c r="BC12" s="42">
        <f>[1]Projection!N35</f>
        <v>1800</v>
      </c>
      <c r="BD12" s="43">
        <f t="shared" si="12"/>
        <v>7073.5523809523802</v>
      </c>
      <c r="BE12" s="43">
        <f t="shared" si="13"/>
        <v>9540</v>
      </c>
      <c r="BF12" s="43">
        <f t="shared" si="14"/>
        <v>23382</v>
      </c>
      <c r="BG12" s="50">
        <v>6.9599999999999991</v>
      </c>
      <c r="BH12" s="31">
        <v>11.3</v>
      </c>
      <c r="BI12" s="31"/>
      <c r="BJ12" s="28" t="s">
        <v>77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1"/>
      <c r="D13" s="31" t="s">
        <v>94</v>
      </c>
      <c r="E13" s="31"/>
      <c r="F13" s="31" t="s">
        <v>68</v>
      </c>
      <c r="G13" s="31" t="s">
        <v>104</v>
      </c>
      <c r="H13" s="33" t="s">
        <v>144</v>
      </c>
      <c r="I13" s="33" t="s">
        <v>70</v>
      </c>
      <c r="J13" s="33" t="s">
        <v>96</v>
      </c>
      <c r="K13" s="33" t="s">
        <v>72</v>
      </c>
      <c r="L13" s="33"/>
      <c r="M13" s="33" t="s">
        <v>73</v>
      </c>
      <c r="N13" s="34" t="s">
        <v>155</v>
      </c>
      <c r="O13" s="32" t="s">
        <v>105</v>
      </c>
      <c r="P13" s="31"/>
      <c r="Q13" s="31"/>
      <c r="R13" s="65" t="s">
        <v>128</v>
      </c>
      <c r="S13" s="35"/>
      <c r="T13" s="31" t="s">
        <v>75</v>
      </c>
      <c r="U13" s="36">
        <f>'[1]BCF POE update'!K44</f>
        <v>0</v>
      </c>
      <c r="V13" s="31" t="s">
        <v>10</v>
      </c>
      <c r="W13" s="31"/>
      <c r="X13" s="37">
        <v>58</v>
      </c>
      <c r="Y13" s="37">
        <v>40</v>
      </c>
      <c r="Z13" s="37">
        <v>28</v>
      </c>
      <c r="AA13" s="37">
        <v>58</v>
      </c>
      <c r="AB13" s="37">
        <v>40</v>
      </c>
      <c r="AC13" s="37">
        <v>28</v>
      </c>
      <c r="AD13" s="38">
        <v>14</v>
      </c>
      <c r="AE13" s="39">
        <v>24</v>
      </c>
      <c r="AF13" s="40">
        <f t="shared" si="0"/>
        <v>6.4960000000000004E-2</v>
      </c>
      <c r="AG13" s="38">
        <v>63</v>
      </c>
      <c r="AH13" s="41">
        <f t="shared" si="1"/>
        <v>23275.862068965514</v>
      </c>
      <c r="AI13" s="42">
        <v>2000</v>
      </c>
      <c r="AJ13" s="43">
        <f t="shared" si="2"/>
        <v>8.5925925925925933E-2</v>
      </c>
      <c r="AK13" s="44" t="s">
        <v>76</v>
      </c>
      <c r="AL13" s="45">
        <v>0.28800000000000003</v>
      </c>
      <c r="AM13" s="43">
        <f t="shared" si="15"/>
        <v>0</v>
      </c>
      <c r="AN13" s="43">
        <f t="shared" si="16"/>
        <v>8.5925925925925933E-2</v>
      </c>
      <c r="AO13" s="46"/>
      <c r="AP13" s="43">
        <f t="shared" si="17"/>
        <v>0</v>
      </c>
      <c r="AQ13" s="46"/>
      <c r="AR13" s="43">
        <f t="shared" si="18"/>
        <v>0</v>
      </c>
      <c r="AS13" s="47"/>
      <c r="AT13" s="46">
        <v>0</v>
      </c>
      <c r="AU13" s="43">
        <f t="shared" si="19"/>
        <v>0</v>
      </c>
      <c r="AV13" s="43">
        <f t="shared" si="20"/>
        <v>0</v>
      </c>
      <c r="AW13" s="43">
        <f t="shared" si="21"/>
        <v>8.5925925925925933E-2</v>
      </c>
      <c r="AX13" s="48" t="str">
        <f t="shared" si="22"/>
        <v/>
      </c>
      <c r="AY13" s="49">
        <v>0</v>
      </c>
      <c r="AZ13" s="49">
        <v>12.99</v>
      </c>
      <c r="BA13" s="48">
        <f t="shared" si="11"/>
        <v>1</v>
      </c>
      <c r="BB13" s="47"/>
      <c r="BC13" s="42">
        <f>[1]Projection!$N$38</f>
        <v>1800</v>
      </c>
      <c r="BD13" s="43">
        <f t="shared" si="12"/>
        <v>154.66666666666669</v>
      </c>
      <c r="BE13" s="43">
        <f t="shared" si="13"/>
        <v>0</v>
      </c>
      <c r="BF13" s="43">
        <f t="shared" si="14"/>
        <v>23382</v>
      </c>
      <c r="BG13" s="50">
        <v>4.8719999999999999</v>
      </c>
      <c r="BH13" s="31">
        <v>11.3</v>
      </c>
      <c r="BI13" s="31"/>
      <c r="BJ13" s="28" t="s">
        <v>77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1"/>
      <c r="D14" s="31" t="s">
        <v>94</v>
      </c>
      <c r="E14" s="31"/>
      <c r="F14" s="31" t="s">
        <v>68</v>
      </c>
      <c r="G14" s="31" t="s">
        <v>106</v>
      </c>
      <c r="H14" s="33" t="s">
        <v>149</v>
      </c>
      <c r="I14" s="33" t="s">
        <v>83</v>
      </c>
      <c r="J14" s="33" t="s">
        <v>107</v>
      </c>
      <c r="K14" s="33" t="s">
        <v>72</v>
      </c>
      <c r="L14" s="33" t="s">
        <v>100</v>
      </c>
      <c r="M14" s="33" t="s">
        <v>73</v>
      </c>
      <c r="N14" s="34" t="s">
        <v>155</v>
      </c>
      <c r="O14" s="32" t="s">
        <v>79</v>
      </c>
      <c r="P14" s="31"/>
      <c r="Q14" s="31"/>
      <c r="R14" s="65" t="s">
        <v>129</v>
      </c>
      <c r="S14" s="35"/>
      <c r="T14" s="31" t="s">
        <v>75</v>
      </c>
      <c r="U14" s="36">
        <f>'[1]BCF POE update'!K50</f>
        <v>3.0900000000000003</v>
      </c>
      <c r="V14" s="31" t="s">
        <v>10</v>
      </c>
      <c r="W14" s="31"/>
      <c r="X14" s="37">
        <v>58</v>
      </c>
      <c r="Y14" s="37">
        <v>40</v>
      </c>
      <c r="Z14" s="37">
        <v>20</v>
      </c>
      <c r="AA14" s="37">
        <v>58</v>
      </c>
      <c r="AB14" s="37">
        <v>40</v>
      </c>
      <c r="AC14" s="37">
        <v>20</v>
      </c>
      <c r="AD14" s="38">
        <v>11.3</v>
      </c>
      <c r="AE14" s="39">
        <v>12</v>
      </c>
      <c r="AF14" s="40">
        <f t="shared" si="0"/>
        <v>4.6399999999999997E-2</v>
      </c>
      <c r="AG14" s="38">
        <v>63</v>
      </c>
      <c r="AH14" s="41">
        <f t="shared" si="1"/>
        <v>16293.103448275864</v>
      </c>
      <c r="AI14" s="42">
        <v>2000</v>
      </c>
      <c r="AJ14" s="43">
        <f t="shared" si="2"/>
        <v>0.12275132275132274</v>
      </c>
      <c r="AK14" s="44" t="s">
        <v>76</v>
      </c>
      <c r="AL14" s="45">
        <v>0.28800000000000003</v>
      </c>
      <c r="AM14" s="43">
        <f t="shared" si="15"/>
        <v>0.88992000000000016</v>
      </c>
      <c r="AN14" s="43">
        <f t="shared" si="16"/>
        <v>4.1026713227513234</v>
      </c>
      <c r="AO14" s="46"/>
      <c r="AP14" s="43">
        <f t="shared" si="17"/>
        <v>0</v>
      </c>
      <c r="AQ14" s="46"/>
      <c r="AR14" s="43">
        <f t="shared" si="18"/>
        <v>0</v>
      </c>
      <c r="AS14" s="47"/>
      <c r="AT14" s="46">
        <v>0</v>
      </c>
      <c r="AU14" s="43">
        <f t="shared" si="19"/>
        <v>0</v>
      </c>
      <c r="AV14" s="43">
        <f t="shared" si="20"/>
        <v>0</v>
      </c>
      <c r="AW14" s="43">
        <f t="shared" si="21"/>
        <v>4.1026713227513234</v>
      </c>
      <c r="AX14" s="48">
        <f t="shared" si="22"/>
        <v>0.15408838706158273</v>
      </c>
      <c r="AY14" s="49">
        <v>4.8499999999999996</v>
      </c>
      <c r="AZ14" s="49">
        <v>12.99</v>
      </c>
      <c r="BA14" s="48">
        <f t="shared" si="11"/>
        <v>0.62663587374903773</v>
      </c>
      <c r="BB14" s="47"/>
      <c r="BC14" s="42">
        <f>[1]Projection!$N$40</f>
        <v>1800</v>
      </c>
      <c r="BD14" s="43">
        <f t="shared" si="12"/>
        <v>7384.8083809523823</v>
      </c>
      <c r="BE14" s="43">
        <f t="shared" si="13"/>
        <v>8730</v>
      </c>
      <c r="BF14" s="43">
        <f t="shared" si="14"/>
        <v>23382</v>
      </c>
      <c r="BG14" s="50">
        <v>6.9599999999999991</v>
      </c>
      <c r="BH14" s="31">
        <v>11.3</v>
      </c>
      <c r="BI14" s="31"/>
      <c r="BJ14" s="28" t="s">
        <v>77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1"/>
      <c r="D15" s="31" t="s">
        <v>94</v>
      </c>
      <c r="E15" s="31"/>
      <c r="F15" s="31" t="s">
        <v>68</v>
      </c>
      <c r="G15" s="31" t="s">
        <v>108</v>
      </c>
      <c r="H15" s="33" t="s">
        <v>144</v>
      </c>
      <c r="I15" s="33" t="s">
        <v>70</v>
      </c>
      <c r="J15" s="33" t="s">
        <v>96</v>
      </c>
      <c r="K15" s="33" t="s">
        <v>109</v>
      </c>
      <c r="L15" s="33"/>
      <c r="M15" s="33" t="s">
        <v>73</v>
      </c>
      <c r="N15" s="34" t="s">
        <v>155</v>
      </c>
      <c r="O15" s="32" t="s">
        <v>79</v>
      </c>
      <c r="P15" s="31"/>
      <c r="Q15" s="31"/>
      <c r="R15" s="65" t="s">
        <v>130</v>
      </c>
      <c r="S15" s="35"/>
      <c r="T15" s="31" t="s">
        <v>75</v>
      </c>
      <c r="U15" s="36">
        <f>'[1]BCF POE update'!K45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76</v>
      </c>
      <c r="AL15" s="45">
        <v>0.28800000000000003</v>
      </c>
      <c r="AM15" s="43">
        <f t="shared" si="15"/>
        <v>0</v>
      </c>
      <c r="AN15" s="43">
        <f t="shared" si="16"/>
        <v>8.5925925925925933E-2</v>
      </c>
      <c r="AO15" s="46"/>
      <c r="AP15" s="43">
        <f t="shared" si="17"/>
        <v>0</v>
      </c>
      <c r="AQ15" s="46"/>
      <c r="AR15" s="43">
        <f t="shared" si="18"/>
        <v>0</v>
      </c>
      <c r="AS15" s="47"/>
      <c r="AT15" s="46">
        <v>0</v>
      </c>
      <c r="AU15" s="43">
        <f t="shared" si="19"/>
        <v>0</v>
      </c>
      <c r="AV15" s="43">
        <f t="shared" si="20"/>
        <v>0</v>
      </c>
      <c r="AW15" s="43">
        <f t="shared" si="21"/>
        <v>8.5925925925925933E-2</v>
      </c>
      <c r="AX15" s="48" t="str">
        <f t="shared" si="22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[1]Projection!N40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v>4.8719999999999999</v>
      </c>
      <c r="BH15" s="31">
        <v>11.3</v>
      </c>
      <c r="BI15" s="31"/>
      <c r="BJ15" s="28" t="s">
        <v>77</v>
      </c>
      <c r="BK15" s="28" t="s">
        <v>9</v>
      </c>
    </row>
    <row r="16" spans="1:64" s="28" customFormat="1" ht="94.5" customHeight="1" x14ac:dyDescent="0.25">
      <c r="A16" s="29">
        <v>15</v>
      </c>
      <c r="B16" s="30"/>
      <c r="C16" s="31"/>
      <c r="D16" s="31" t="s">
        <v>94</v>
      </c>
      <c r="E16" s="31"/>
      <c r="F16" s="31" t="s">
        <v>68</v>
      </c>
      <c r="G16" s="31" t="s">
        <v>110</v>
      </c>
      <c r="H16" s="33" t="s">
        <v>144</v>
      </c>
      <c r="I16" s="33" t="s">
        <v>70</v>
      </c>
      <c r="J16" s="33" t="s">
        <v>96</v>
      </c>
      <c r="K16" s="33" t="s">
        <v>72</v>
      </c>
      <c r="L16" s="31"/>
      <c r="M16" s="33" t="s">
        <v>73</v>
      </c>
      <c r="N16" s="34" t="s">
        <v>155</v>
      </c>
      <c r="O16" s="32" t="s">
        <v>74</v>
      </c>
      <c r="P16" s="31"/>
      <c r="Q16" s="31"/>
      <c r="R16" s="65" t="s">
        <v>131</v>
      </c>
      <c r="S16" s="35"/>
      <c r="T16" s="31" t="s">
        <v>75</v>
      </c>
      <c r="U16" s="36">
        <f>'[1]BCF POE update'!K44</f>
        <v>0</v>
      </c>
      <c r="V16" s="31" t="s">
        <v>10</v>
      </c>
      <c r="W16" s="31"/>
      <c r="X16" s="37">
        <v>58</v>
      </c>
      <c r="Y16" s="37">
        <v>40</v>
      </c>
      <c r="Z16" s="37">
        <v>28</v>
      </c>
      <c r="AA16" s="37">
        <v>58</v>
      </c>
      <c r="AB16" s="37">
        <v>40</v>
      </c>
      <c r="AC16" s="37">
        <v>28</v>
      </c>
      <c r="AD16" s="38">
        <v>14</v>
      </c>
      <c r="AE16" s="39">
        <v>24</v>
      </c>
      <c r="AF16" s="40">
        <f t="shared" si="0"/>
        <v>6.4960000000000004E-2</v>
      </c>
      <c r="AG16" s="38">
        <v>63</v>
      </c>
      <c r="AH16" s="41">
        <f t="shared" si="1"/>
        <v>23275.862068965514</v>
      </c>
      <c r="AI16" s="42">
        <v>2000</v>
      </c>
      <c r="AJ16" s="43">
        <f t="shared" si="2"/>
        <v>8.5925925925925933E-2</v>
      </c>
      <c r="AK16" s="44" t="s">
        <v>76</v>
      </c>
      <c r="AL16" s="45">
        <v>0.28800000000000003</v>
      </c>
      <c r="AM16" s="43">
        <f t="shared" si="15"/>
        <v>0</v>
      </c>
      <c r="AN16" s="43">
        <f t="shared" si="16"/>
        <v>8.5925925925925933E-2</v>
      </c>
      <c r="AO16" s="46"/>
      <c r="AP16" s="43">
        <f t="shared" si="17"/>
        <v>0</v>
      </c>
      <c r="AQ16" s="46"/>
      <c r="AR16" s="43">
        <f t="shared" si="18"/>
        <v>0</v>
      </c>
      <c r="AS16" s="47"/>
      <c r="AT16" s="46">
        <v>0</v>
      </c>
      <c r="AU16" s="43">
        <f t="shared" si="19"/>
        <v>0</v>
      </c>
      <c r="AV16" s="43">
        <f t="shared" si="20"/>
        <v>0</v>
      </c>
      <c r="AW16" s="43">
        <f t="shared" si="21"/>
        <v>8.5925925925925933E-2</v>
      </c>
      <c r="AX16" s="48" t="str">
        <f t="shared" si="22"/>
        <v/>
      </c>
      <c r="AY16" s="49">
        <v>0</v>
      </c>
      <c r="AZ16" s="49">
        <v>12.99</v>
      </c>
      <c r="BA16" s="48">
        <f t="shared" si="11"/>
        <v>1</v>
      </c>
      <c r="BB16" s="47"/>
      <c r="BC16" s="42">
        <f>[1]Projection!$N$45</f>
        <v>1800</v>
      </c>
      <c r="BD16" s="43">
        <f t="shared" si="12"/>
        <v>154.66666666666669</v>
      </c>
      <c r="BE16" s="43">
        <f t="shared" si="13"/>
        <v>0</v>
      </c>
      <c r="BF16" s="43">
        <f t="shared" si="14"/>
        <v>23382</v>
      </c>
      <c r="BG16" s="50">
        <v>4.8719999999999999</v>
      </c>
      <c r="BH16" s="31">
        <v>11.3</v>
      </c>
      <c r="BI16" s="31"/>
      <c r="BJ16" s="28" t="s">
        <v>77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1"/>
      <c r="D17" s="31" t="s">
        <v>94</v>
      </c>
      <c r="E17" s="31"/>
      <c r="F17" s="31" t="s">
        <v>68</v>
      </c>
      <c r="G17" s="32" t="s">
        <v>111</v>
      </c>
      <c r="H17" s="33" t="s">
        <v>150</v>
      </c>
      <c r="I17" s="33" t="s">
        <v>83</v>
      </c>
      <c r="J17" s="33" t="s">
        <v>99</v>
      </c>
      <c r="K17" s="33" t="s">
        <v>72</v>
      </c>
      <c r="L17" s="33" t="s">
        <v>100</v>
      </c>
      <c r="M17" s="33" t="s">
        <v>73</v>
      </c>
      <c r="N17" s="34" t="s">
        <v>155</v>
      </c>
      <c r="O17" s="32" t="s">
        <v>79</v>
      </c>
      <c r="P17" s="31"/>
      <c r="Q17" s="31"/>
      <c r="R17" s="65" t="s">
        <v>132</v>
      </c>
      <c r="S17" s="35"/>
      <c r="T17" s="31" t="s">
        <v>75</v>
      </c>
      <c r="U17" s="36">
        <f>'[1]BCF POE update'!K66</f>
        <v>2.7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76</v>
      </c>
      <c r="AL17" s="45">
        <v>0.28800000000000003</v>
      </c>
      <c r="AM17" s="43">
        <f t="shared" si="15"/>
        <v>0.77760000000000018</v>
      </c>
      <c r="AN17" s="43">
        <f t="shared" si="16"/>
        <v>3.6003513227513229</v>
      </c>
      <c r="AO17" s="46"/>
      <c r="AP17" s="43">
        <f t="shared" si="17"/>
        <v>0</v>
      </c>
      <c r="AQ17" s="46"/>
      <c r="AR17" s="43">
        <f t="shared" si="18"/>
        <v>0</v>
      </c>
      <c r="AS17" s="47"/>
      <c r="AT17" s="46">
        <v>0</v>
      </c>
      <c r="AU17" s="43">
        <f t="shared" si="19"/>
        <v>0</v>
      </c>
      <c r="AV17" s="43">
        <f t="shared" si="20"/>
        <v>0</v>
      </c>
      <c r="AW17" s="43">
        <f t="shared" si="21"/>
        <v>3.6003513227513229</v>
      </c>
      <c r="AX17" s="48">
        <f t="shared" si="22"/>
        <v>0.32068842966956168</v>
      </c>
      <c r="AY17" s="59">
        <v>5.3</v>
      </c>
      <c r="AZ17" s="49">
        <v>12.99</v>
      </c>
      <c r="BA17" s="48">
        <f t="shared" si="11"/>
        <v>0.59199384141647426</v>
      </c>
      <c r="BB17" s="47"/>
      <c r="BC17" s="42">
        <f>[1]Projection!N44</f>
        <v>0</v>
      </c>
      <c r="BD17" s="43">
        <f t="shared" si="12"/>
        <v>0</v>
      </c>
      <c r="BE17" s="43">
        <f t="shared" si="13"/>
        <v>0</v>
      </c>
      <c r="BF17" s="43">
        <f t="shared" si="14"/>
        <v>0</v>
      </c>
      <c r="BG17" s="50">
        <v>0</v>
      </c>
      <c r="BH17" s="31">
        <v>11.3</v>
      </c>
      <c r="BI17" s="31"/>
      <c r="BJ17" s="28" t="s">
        <v>77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1"/>
      <c r="D18" s="31" t="s">
        <v>94</v>
      </c>
      <c r="E18" s="31"/>
      <c r="F18" s="31" t="s">
        <v>68</v>
      </c>
      <c r="G18" s="32" t="s">
        <v>112</v>
      </c>
      <c r="H18" s="33" t="s">
        <v>152</v>
      </c>
      <c r="I18" s="33" t="s">
        <v>70</v>
      </c>
      <c r="J18" s="33" t="s">
        <v>113</v>
      </c>
      <c r="K18" s="33" t="s">
        <v>72</v>
      </c>
      <c r="L18" s="33"/>
      <c r="M18" s="33" t="s">
        <v>73</v>
      </c>
      <c r="N18" s="34" t="s">
        <v>155</v>
      </c>
      <c r="O18" s="32" t="s">
        <v>74</v>
      </c>
      <c r="P18" s="31"/>
      <c r="Q18" s="31"/>
      <c r="R18" s="65" t="s">
        <v>133</v>
      </c>
      <c r="S18" s="35"/>
      <c r="T18" s="31" t="s">
        <v>75</v>
      </c>
      <c r="U18" s="36">
        <f>'[1]BCF POE update'!K64</f>
        <v>2.7</v>
      </c>
      <c r="V18" s="31" t="s">
        <v>10</v>
      </c>
      <c r="W18" s="31"/>
      <c r="X18" s="37">
        <v>58</v>
      </c>
      <c r="Y18" s="37">
        <v>40</v>
      </c>
      <c r="Z18" s="37">
        <v>28</v>
      </c>
      <c r="AA18" s="37">
        <v>58</v>
      </c>
      <c r="AB18" s="37">
        <v>40</v>
      </c>
      <c r="AC18" s="37">
        <v>20</v>
      </c>
      <c r="AD18" s="38">
        <v>14</v>
      </c>
      <c r="AE18" s="39">
        <v>24</v>
      </c>
      <c r="AF18" s="40">
        <f t="shared" si="0"/>
        <v>4.6399999999999997E-2</v>
      </c>
      <c r="AG18" s="38">
        <v>63</v>
      </c>
      <c r="AH18" s="41">
        <f t="shared" si="1"/>
        <v>32586.206896551728</v>
      </c>
      <c r="AI18" s="42">
        <v>2000</v>
      </c>
      <c r="AJ18" s="43">
        <f t="shared" si="2"/>
        <v>6.1375661375661368E-2</v>
      </c>
      <c r="AK18" s="44" t="s">
        <v>76</v>
      </c>
      <c r="AL18" s="45">
        <v>0.28800000000000003</v>
      </c>
      <c r="AM18" s="43">
        <f t="shared" si="15"/>
        <v>0.77760000000000018</v>
      </c>
      <c r="AN18" s="43">
        <f t="shared" si="16"/>
        <v>3.5389756613756616</v>
      </c>
      <c r="AO18" s="46"/>
      <c r="AP18" s="43">
        <f t="shared" si="17"/>
        <v>0</v>
      </c>
      <c r="AQ18" s="46"/>
      <c r="AR18" s="43">
        <f t="shared" si="18"/>
        <v>0</v>
      </c>
      <c r="AS18" s="47"/>
      <c r="AT18" s="46">
        <v>0</v>
      </c>
      <c r="AU18" s="43">
        <f t="shared" si="19"/>
        <v>0</v>
      </c>
      <c r="AV18" s="43">
        <f t="shared" si="20"/>
        <v>0</v>
      </c>
      <c r="AW18" s="43">
        <f t="shared" si="21"/>
        <v>3.5389756613756616</v>
      </c>
      <c r="AX18" s="48">
        <f t="shared" si="22"/>
        <v>0.48710497661222302</v>
      </c>
      <c r="AY18" s="59">
        <v>6.9</v>
      </c>
      <c r="AZ18" s="49">
        <v>12.99</v>
      </c>
      <c r="BA18" s="48">
        <f t="shared" si="11"/>
        <v>0.46882217090069284</v>
      </c>
      <c r="BB18" s="47"/>
      <c r="BC18" s="42">
        <f>[1]Projection!N45</f>
        <v>1800</v>
      </c>
      <c r="BD18" s="43">
        <f t="shared" si="12"/>
        <v>6370.1561904761911</v>
      </c>
      <c r="BE18" s="43">
        <f t="shared" si="13"/>
        <v>12420</v>
      </c>
      <c r="BF18" s="43">
        <f t="shared" si="14"/>
        <v>23382</v>
      </c>
      <c r="BG18" s="50">
        <v>4.8719999999999999</v>
      </c>
      <c r="BH18" s="31">
        <v>11.3</v>
      </c>
      <c r="BI18" s="31"/>
      <c r="BJ18" s="28" t="s">
        <v>77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1"/>
      <c r="D19" s="31" t="s">
        <v>94</v>
      </c>
      <c r="E19" s="31"/>
      <c r="F19" s="31" t="s">
        <v>68</v>
      </c>
      <c r="G19" s="31" t="s">
        <v>114</v>
      </c>
      <c r="H19" s="33" t="s">
        <v>149</v>
      </c>
      <c r="I19" s="33" t="s">
        <v>83</v>
      </c>
      <c r="J19" s="33" t="s">
        <v>107</v>
      </c>
      <c r="K19" s="33" t="s">
        <v>72</v>
      </c>
      <c r="L19" s="33" t="s">
        <v>86</v>
      </c>
      <c r="M19" s="33" t="s">
        <v>73</v>
      </c>
      <c r="N19" s="34" t="s">
        <v>155</v>
      </c>
      <c r="O19" s="32" t="s">
        <v>115</v>
      </c>
      <c r="P19" s="31"/>
      <c r="Q19" s="31"/>
      <c r="R19" s="65" t="s">
        <v>134</v>
      </c>
      <c r="S19" s="35"/>
      <c r="T19" s="31" t="s">
        <v>75</v>
      </c>
      <c r="U19" s="36">
        <f>'[1]BCF POE update'!K48</f>
        <v>2.4</v>
      </c>
      <c r="V19" s="31" t="s">
        <v>10</v>
      </c>
      <c r="W19" s="31"/>
      <c r="X19" s="37">
        <v>58</v>
      </c>
      <c r="Y19" s="37">
        <v>40</v>
      </c>
      <c r="Z19" s="37">
        <v>20</v>
      </c>
      <c r="AA19" s="37">
        <v>58</v>
      </c>
      <c r="AB19" s="37">
        <v>40</v>
      </c>
      <c r="AC19" s="37">
        <v>20</v>
      </c>
      <c r="AD19" s="38">
        <v>11.3</v>
      </c>
      <c r="AE19" s="39">
        <v>12</v>
      </c>
      <c r="AF19" s="40">
        <f t="shared" si="0"/>
        <v>4.6399999999999997E-2</v>
      </c>
      <c r="AG19" s="38">
        <v>63</v>
      </c>
      <c r="AH19" s="41">
        <f t="shared" si="1"/>
        <v>16293.103448275864</v>
      </c>
      <c r="AI19" s="42">
        <v>2000</v>
      </c>
      <c r="AJ19" s="43">
        <f t="shared" si="2"/>
        <v>0.12275132275132274</v>
      </c>
      <c r="AK19" s="44" t="s">
        <v>76</v>
      </c>
      <c r="AL19" s="45">
        <v>0.28800000000000003</v>
      </c>
      <c r="AM19" s="43">
        <f t="shared" si="15"/>
        <v>0.69120000000000004</v>
      </c>
      <c r="AN19" s="43">
        <f t="shared" si="16"/>
        <v>3.2139513227513223</v>
      </c>
      <c r="AO19" s="46"/>
      <c r="AP19" s="43">
        <f t="shared" si="17"/>
        <v>0</v>
      </c>
      <c r="AQ19" s="46"/>
      <c r="AR19" s="43">
        <f t="shared" si="18"/>
        <v>0</v>
      </c>
      <c r="AS19" s="47"/>
      <c r="AT19" s="46">
        <v>0</v>
      </c>
      <c r="AU19" s="43">
        <f t="shared" si="19"/>
        <v>0</v>
      </c>
      <c r="AV19" s="43">
        <f t="shared" si="20"/>
        <v>0</v>
      </c>
      <c r="AW19" s="43">
        <f t="shared" si="21"/>
        <v>3.2139513227513223</v>
      </c>
      <c r="AX19" s="48">
        <f t="shared" si="22"/>
        <v>0.33732962417498502</v>
      </c>
      <c r="AY19" s="49">
        <v>4.8499999999999996</v>
      </c>
      <c r="AZ19" s="49">
        <v>12.99</v>
      </c>
      <c r="BA19" s="48">
        <f t="shared" si="11"/>
        <v>0.62663587374903773</v>
      </c>
      <c r="BB19" s="47"/>
      <c r="BC19" s="42">
        <f>[1]Projection!M51</f>
        <v>1800</v>
      </c>
      <c r="BD19" s="43">
        <f t="shared" si="12"/>
        <v>5785.1123809523806</v>
      </c>
      <c r="BE19" s="43">
        <f t="shared" si="13"/>
        <v>8730</v>
      </c>
      <c r="BF19" s="43">
        <f t="shared" si="14"/>
        <v>23382</v>
      </c>
      <c r="BG19" s="50">
        <v>6.9599999999999991</v>
      </c>
      <c r="BH19" s="31">
        <v>11.3</v>
      </c>
      <c r="BI19" s="31"/>
      <c r="BJ19" s="28" t="s">
        <v>77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1"/>
      <c r="D20" s="31" t="s">
        <v>94</v>
      </c>
      <c r="E20" s="31"/>
      <c r="F20" s="31" t="s">
        <v>68</v>
      </c>
      <c r="G20" s="31" t="s">
        <v>116</v>
      </c>
      <c r="H20" s="33" t="s">
        <v>144</v>
      </c>
      <c r="I20" s="33" t="s">
        <v>70</v>
      </c>
      <c r="J20" s="33" t="s">
        <v>96</v>
      </c>
      <c r="K20" s="33" t="s">
        <v>72</v>
      </c>
      <c r="L20" s="31"/>
      <c r="M20" s="33" t="s">
        <v>73</v>
      </c>
      <c r="N20" s="34" t="s">
        <v>155</v>
      </c>
      <c r="O20" s="32" t="s">
        <v>74</v>
      </c>
      <c r="P20" s="31"/>
      <c r="Q20" s="31"/>
      <c r="R20" s="65" t="s">
        <v>135</v>
      </c>
      <c r="S20" s="35"/>
      <c r="T20" s="31" t="s">
        <v>75</v>
      </c>
      <c r="U20" s="36">
        <f>'[1]BCF POE update'!K44</f>
        <v>0</v>
      </c>
      <c r="V20" s="31" t="s">
        <v>10</v>
      </c>
      <c r="W20" s="31"/>
      <c r="X20" s="37">
        <v>58</v>
      </c>
      <c r="Y20" s="37">
        <v>40</v>
      </c>
      <c r="Z20" s="37">
        <v>28</v>
      </c>
      <c r="AA20" s="37">
        <v>58</v>
      </c>
      <c r="AB20" s="37">
        <v>40</v>
      </c>
      <c r="AC20" s="37">
        <v>28</v>
      </c>
      <c r="AD20" s="38">
        <v>14</v>
      </c>
      <c r="AE20" s="39">
        <v>24</v>
      </c>
      <c r="AF20" s="40">
        <f t="shared" si="0"/>
        <v>6.4960000000000004E-2</v>
      </c>
      <c r="AG20" s="38">
        <v>63</v>
      </c>
      <c r="AH20" s="41">
        <f t="shared" si="1"/>
        <v>23275.862068965514</v>
      </c>
      <c r="AI20" s="42">
        <v>2000</v>
      </c>
      <c r="AJ20" s="43">
        <f t="shared" si="2"/>
        <v>8.5925925925925933E-2</v>
      </c>
      <c r="AK20" s="44" t="s">
        <v>76</v>
      </c>
      <c r="AL20" s="45">
        <v>0.28800000000000003</v>
      </c>
      <c r="AM20" s="43">
        <f t="shared" si="15"/>
        <v>0</v>
      </c>
      <c r="AN20" s="43">
        <f t="shared" si="16"/>
        <v>8.5925925925925933E-2</v>
      </c>
      <c r="AO20" s="46"/>
      <c r="AP20" s="43">
        <f t="shared" si="17"/>
        <v>0</v>
      </c>
      <c r="AQ20" s="46"/>
      <c r="AR20" s="43">
        <f t="shared" si="18"/>
        <v>0</v>
      </c>
      <c r="AS20" s="47"/>
      <c r="AT20" s="46">
        <v>0</v>
      </c>
      <c r="AU20" s="43">
        <f t="shared" si="19"/>
        <v>0</v>
      </c>
      <c r="AV20" s="43">
        <f t="shared" si="20"/>
        <v>0</v>
      </c>
      <c r="AW20" s="43">
        <f t="shared" si="21"/>
        <v>8.5925925925925933E-2</v>
      </c>
      <c r="AX20" s="48" t="str">
        <f t="shared" si="22"/>
        <v/>
      </c>
      <c r="AY20" s="49">
        <v>0</v>
      </c>
      <c r="AZ20" s="49">
        <v>12.99</v>
      </c>
      <c r="BA20" s="48">
        <f t="shared" si="11"/>
        <v>1</v>
      </c>
      <c r="BB20" s="47"/>
      <c r="BC20" s="42">
        <f>[1]Projection!$M$51</f>
        <v>1800</v>
      </c>
      <c r="BD20" s="43">
        <f t="shared" si="12"/>
        <v>154.66666666666669</v>
      </c>
      <c r="BE20" s="43">
        <f t="shared" si="13"/>
        <v>0</v>
      </c>
      <c r="BF20" s="43">
        <f t="shared" si="14"/>
        <v>23382</v>
      </c>
      <c r="BG20" s="50">
        <v>4.8719999999999999</v>
      </c>
      <c r="BH20" s="31">
        <v>11.3</v>
      </c>
      <c r="BI20" s="31"/>
      <c r="BJ20" s="28" t="s">
        <v>77</v>
      </c>
      <c r="BK20" s="28" t="s">
        <v>9</v>
      </c>
    </row>
    <row r="21" spans="1:63" s="28" customFormat="1" ht="94.5" customHeight="1" x14ac:dyDescent="0.25">
      <c r="A21" s="29">
        <v>20</v>
      </c>
      <c r="B21" s="30"/>
      <c r="C21" s="31"/>
      <c r="D21" s="31" t="s">
        <v>94</v>
      </c>
      <c r="E21" s="31"/>
      <c r="F21" s="31" t="s">
        <v>68</v>
      </c>
      <c r="G21" s="31" t="s">
        <v>117</v>
      </c>
      <c r="H21" s="33" t="s">
        <v>149</v>
      </c>
      <c r="I21" s="33" t="s">
        <v>83</v>
      </c>
      <c r="J21" s="33" t="s">
        <v>107</v>
      </c>
      <c r="K21" s="33" t="s">
        <v>72</v>
      </c>
      <c r="L21" s="62"/>
      <c r="M21" s="33" t="s">
        <v>73</v>
      </c>
      <c r="N21" s="34" t="s">
        <v>155</v>
      </c>
      <c r="O21" s="32" t="s">
        <v>74</v>
      </c>
      <c r="P21" s="31"/>
      <c r="Q21" s="31"/>
      <c r="R21" s="65" t="s">
        <v>136</v>
      </c>
      <c r="S21" s="35"/>
      <c r="T21" s="31" t="s">
        <v>75</v>
      </c>
      <c r="U21" s="36">
        <f>'[1]BCF POE update'!K48</f>
        <v>2.4</v>
      </c>
      <c r="V21" s="31" t="s">
        <v>10</v>
      </c>
      <c r="W21" s="31"/>
      <c r="X21" s="37">
        <v>58</v>
      </c>
      <c r="Y21" s="37">
        <v>40</v>
      </c>
      <c r="Z21" s="37">
        <v>20</v>
      </c>
      <c r="AA21" s="37">
        <v>58</v>
      </c>
      <c r="AB21" s="37">
        <v>40</v>
      </c>
      <c r="AC21" s="37">
        <v>20</v>
      </c>
      <c r="AD21" s="38">
        <v>11.3</v>
      </c>
      <c r="AE21" s="39">
        <v>12</v>
      </c>
      <c r="AF21" s="40">
        <f t="shared" si="0"/>
        <v>4.6399999999999997E-2</v>
      </c>
      <c r="AG21" s="38">
        <v>63</v>
      </c>
      <c r="AH21" s="41">
        <f t="shared" si="1"/>
        <v>16293.103448275864</v>
      </c>
      <c r="AI21" s="42">
        <v>2000</v>
      </c>
      <c r="AJ21" s="43">
        <f t="shared" si="2"/>
        <v>0.12275132275132274</v>
      </c>
      <c r="AK21" s="44" t="s">
        <v>76</v>
      </c>
      <c r="AL21" s="45">
        <v>0.28800000000000003</v>
      </c>
      <c r="AM21" s="43">
        <f t="shared" si="15"/>
        <v>0.69120000000000004</v>
      </c>
      <c r="AN21" s="43">
        <f t="shared" si="16"/>
        <v>3.2139513227513223</v>
      </c>
      <c r="AO21" s="46"/>
      <c r="AP21" s="43">
        <f t="shared" si="17"/>
        <v>0</v>
      </c>
      <c r="AQ21" s="46"/>
      <c r="AR21" s="43">
        <f t="shared" si="18"/>
        <v>0</v>
      </c>
      <c r="AS21" s="47"/>
      <c r="AT21" s="46">
        <v>0</v>
      </c>
      <c r="AU21" s="43">
        <f t="shared" si="19"/>
        <v>0</v>
      </c>
      <c r="AV21" s="43">
        <f t="shared" si="20"/>
        <v>0</v>
      </c>
      <c r="AW21" s="43">
        <f t="shared" si="21"/>
        <v>3.2139513227513223</v>
      </c>
      <c r="AX21" s="48">
        <f t="shared" si="22"/>
        <v>0.33732962417498502</v>
      </c>
      <c r="AY21" s="49">
        <v>4.8499999999999996</v>
      </c>
      <c r="AZ21" s="49">
        <v>12.99</v>
      </c>
      <c r="BA21" s="48">
        <f t="shared" si="11"/>
        <v>0.62663587374903773</v>
      </c>
      <c r="BB21" s="47"/>
      <c r="BC21" s="42">
        <f>[1]Projection!$N$52</f>
        <v>1800</v>
      </c>
      <c r="BD21" s="43">
        <f t="shared" si="12"/>
        <v>5785.1123809523806</v>
      </c>
      <c r="BE21" s="43">
        <f t="shared" si="13"/>
        <v>8730</v>
      </c>
      <c r="BF21" s="43">
        <f t="shared" si="14"/>
        <v>23382</v>
      </c>
      <c r="BG21" s="50">
        <v>6.9599999999999991</v>
      </c>
      <c r="BH21" s="31">
        <v>11.3</v>
      </c>
      <c r="BI21" s="31"/>
      <c r="BJ21" s="28" t="s">
        <v>77</v>
      </c>
      <c r="BK21" s="28" t="s">
        <v>9</v>
      </c>
    </row>
    <row r="22" spans="1:63" s="28" customFormat="1" ht="94.5" customHeight="1" x14ac:dyDescent="0.25">
      <c r="A22" s="29">
        <v>21</v>
      </c>
      <c r="B22" s="30"/>
      <c r="C22" s="31"/>
      <c r="D22" s="31" t="s">
        <v>66</v>
      </c>
      <c r="E22" s="31" t="s">
        <v>67</v>
      </c>
      <c r="F22" s="31" t="s">
        <v>68</v>
      </c>
      <c r="G22" s="55" t="s">
        <v>118</v>
      </c>
      <c r="H22" s="33" t="s">
        <v>149</v>
      </c>
      <c r="I22" s="33" t="s">
        <v>83</v>
      </c>
      <c r="J22" s="33" t="s">
        <v>107</v>
      </c>
      <c r="K22" s="33" t="s">
        <v>72</v>
      </c>
      <c r="L22" s="62"/>
      <c r="M22" s="33" t="s">
        <v>73</v>
      </c>
      <c r="N22" s="34" t="s">
        <v>155</v>
      </c>
      <c r="O22" s="32" t="s">
        <v>79</v>
      </c>
      <c r="P22" s="31"/>
      <c r="Q22" s="31"/>
      <c r="R22" s="66" t="s">
        <v>167</v>
      </c>
      <c r="S22" s="35"/>
      <c r="T22" s="31" t="s">
        <v>75</v>
      </c>
      <c r="U22" s="36">
        <f>'[1]BCF POE update'!K48</f>
        <v>2.4</v>
      </c>
      <c r="V22" s="31" t="s">
        <v>10</v>
      </c>
      <c r="W22" s="31"/>
      <c r="X22" s="37">
        <v>58</v>
      </c>
      <c r="Y22" s="37">
        <v>40</v>
      </c>
      <c r="Z22" s="37">
        <v>20</v>
      </c>
      <c r="AA22" s="37">
        <v>58</v>
      </c>
      <c r="AB22" s="37">
        <v>40</v>
      </c>
      <c r="AC22" s="37">
        <v>20</v>
      </c>
      <c r="AD22" s="38">
        <v>11.3</v>
      </c>
      <c r="AE22" s="39">
        <v>12</v>
      </c>
      <c r="AF22" s="40">
        <f t="shared" si="0"/>
        <v>4.6399999999999997E-2</v>
      </c>
      <c r="AG22" s="38">
        <v>63</v>
      </c>
      <c r="AH22" s="41">
        <f t="shared" si="1"/>
        <v>16293.103448275864</v>
      </c>
      <c r="AI22" s="42">
        <v>2000</v>
      </c>
      <c r="AJ22" s="43">
        <f t="shared" si="2"/>
        <v>0.12275132275132274</v>
      </c>
      <c r="AK22" s="44" t="s">
        <v>76</v>
      </c>
      <c r="AL22" s="45">
        <v>0.28800000000000003</v>
      </c>
      <c r="AM22" s="43">
        <f t="shared" si="15"/>
        <v>0.69120000000000004</v>
      </c>
      <c r="AN22" s="43">
        <f t="shared" si="16"/>
        <v>3.2139513227513223</v>
      </c>
      <c r="AO22" s="46"/>
      <c r="AP22" s="43">
        <f t="shared" si="17"/>
        <v>0</v>
      </c>
      <c r="AQ22" s="46">
        <v>0.05</v>
      </c>
      <c r="AR22" s="43">
        <f t="shared" si="18"/>
        <v>0.29249999999999998</v>
      </c>
      <c r="AS22" s="47"/>
      <c r="AT22" s="46">
        <v>0</v>
      </c>
      <c r="AU22" s="43">
        <f t="shared" si="19"/>
        <v>0</v>
      </c>
      <c r="AV22" s="43">
        <f t="shared" si="20"/>
        <v>0.29249999999999998</v>
      </c>
      <c r="AW22" s="43">
        <f t="shared" si="21"/>
        <v>3.5064513227513223</v>
      </c>
      <c r="AX22" s="48">
        <f t="shared" si="22"/>
        <v>0.40060661149550042</v>
      </c>
      <c r="AY22" s="49">
        <v>5.85</v>
      </c>
      <c r="AZ22" s="49">
        <v>12.99</v>
      </c>
      <c r="BA22" s="48">
        <f t="shared" si="11"/>
        <v>0.54965357967667439</v>
      </c>
      <c r="BB22" s="47"/>
      <c r="BC22" s="42">
        <f>[1]Projection!$N$54</f>
        <v>1800</v>
      </c>
      <c r="BD22" s="43">
        <f t="shared" si="12"/>
        <v>6311.6123809523806</v>
      </c>
      <c r="BE22" s="43">
        <f t="shared" si="13"/>
        <v>10530</v>
      </c>
      <c r="BF22" s="43">
        <f t="shared" si="14"/>
        <v>23382</v>
      </c>
      <c r="BG22" s="50">
        <v>6.9599999999999991</v>
      </c>
      <c r="BH22" s="31">
        <v>11.3</v>
      </c>
      <c r="BI22" s="31"/>
      <c r="BJ22" s="28" t="s">
        <v>77</v>
      </c>
      <c r="BK22" s="28" t="s">
        <v>9</v>
      </c>
    </row>
    <row r="23" spans="1:63" s="28" customFormat="1" ht="97.5" customHeight="1" x14ac:dyDescent="0.25">
      <c r="A23" s="29">
        <v>22</v>
      </c>
      <c r="B23" s="30"/>
      <c r="C23" s="31"/>
      <c r="D23" s="31" t="s">
        <v>94</v>
      </c>
      <c r="E23" s="31"/>
      <c r="F23" s="31" t="s">
        <v>68</v>
      </c>
      <c r="G23" s="55" t="s">
        <v>119</v>
      </c>
      <c r="H23" s="33" t="s">
        <v>153</v>
      </c>
      <c r="I23" s="33" t="s">
        <v>70</v>
      </c>
      <c r="J23" s="33" t="s">
        <v>120</v>
      </c>
      <c r="K23" s="33" t="s">
        <v>85</v>
      </c>
      <c r="L23" s="33"/>
      <c r="M23" s="33" t="s">
        <v>73</v>
      </c>
      <c r="N23" s="34" t="s">
        <v>155</v>
      </c>
      <c r="O23" s="32" t="s">
        <v>87</v>
      </c>
      <c r="P23" s="31"/>
      <c r="Q23" s="31"/>
      <c r="R23" s="65" t="s">
        <v>137</v>
      </c>
      <c r="S23" s="35"/>
      <c r="T23" s="31" t="s">
        <v>75</v>
      </c>
      <c r="U23" s="36">
        <f>'[1]BCF POE update'!K55</f>
        <v>2.7</v>
      </c>
      <c r="V23" s="31" t="s">
        <v>10</v>
      </c>
      <c r="W23" s="31"/>
      <c r="X23" s="37">
        <v>58</v>
      </c>
      <c r="Y23" s="37">
        <v>40</v>
      </c>
      <c r="Z23" s="37">
        <v>28</v>
      </c>
      <c r="AA23" s="37">
        <v>58</v>
      </c>
      <c r="AB23" s="37">
        <v>40</v>
      </c>
      <c r="AC23" s="37">
        <v>28</v>
      </c>
      <c r="AD23" s="38">
        <v>14</v>
      </c>
      <c r="AE23" s="39">
        <v>12</v>
      </c>
      <c r="AF23" s="40">
        <f t="shared" si="0"/>
        <v>6.4960000000000004E-2</v>
      </c>
      <c r="AG23" s="38">
        <v>63</v>
      </c>
      <c r="AH23" s="41">
        <f t="shared" si="1"/>
        <v>11637.931034482757</v>
      </c>
      <c r="AI23" s="42">
        <v>2000</v>
      </c>
      <c r="AJ23" s="43">
        <f t="shared" si="2"/>
        <v>0.17185185185185187</v>
      </c>
      <c r="AK23" s="44" t="s">
        <v>76</v>
      </c>
      <c r="AL23" s="45">
        <v>0.28800000000000003</v>
      </c>
      <c r="AM23" s="43">
        <f t="shared" si="15"/>
        <v>0.77760000000000018</v>
      </c>
      <c r="AN23" s="43">
        <f t="shared" si="16"/>
        <v>3.6494518518518522</v>
      </c>
      <c r="AO23" s="46"/>
      <c r="AP23" s="43">
        <f t="shared" si="17"/>
        <v>0</v>
      </c>
      <c r="AQ23" s="46"/>
      <c r="AR23" s="43">
        <f t="shared" si="18"/>
        <v>0</v>
      </c>
      <c r="AS23" s="47"/>
      <c r="AT23" s="46">
        <v>0</v>
      </c>
      <c r="AU23" s="43">
        <f t="shared" si="19"/>
        <v>0</v>
      </c>
      <c r="AV23" s="43">
        <f t="shared" si="20"/>
        <v>0</v>
      </c>
      <c r="AW23" s="43">
        <f t="shared" si="21"/>
        <v>3.6494518518518522</v>
      </c>
      <c r="AX23" s="48">
        <f t="shared" si="22"/>
        <v>0.41608770370370363</v>
      </c>
      <c r="AY23" s="49">
        <v>6.25</v>
      </c>
      <c r="AZ23" s="49">
        <v>12.99</v>
      </c>
      <c r="BA23" s="48">
        <f t="shared" si="11"/>
        <v>0.51886066204772907</v>
      </c>
      <c r="BB23" s="47"/>
      <c r="BC23" s="42">
        <f>[1]Projection!N44</f>
        <v>0</v>
      </c>
      <c r="BD23" s="43">
        <f t="shared" si="12"/>
        <v>0</v>
      </c>
      <c r="BE23" s="43">
        <f t="shared" si="13"/>
        <v>0</v>
      </c>
      <c r="BF23" s="43">
        <f t="shared" si="14"/>
        <v>0</v>
      </c>
      <c r="BG23" s="50">
        <v>0</v>
      </c>
      <c r="BH23" s="31">
        <v>11.3</v>
      </c>
      <c r="BI23" s="31"/>
      <c r="BJ23" s="28" t="s">
        <v>77</v>
      </c>
      <c r="BK23" s="28" t="s">
        <v>9</v>
      </c>
    </row>
    <row r="24" spans="1:63" s="28" customFormat="1" ht="97.5" customHeight="1" x14ac:dyDescent="0.25">
      <c r="A24" s="29">
        <v>23</v>
      </c>
      <c r="B24" s="30"/>
      <c r="C24" s="31"/>
      <c r="D24" s="31" t="s">
        <v>94</v>
      </c>
      <c r="E24" s="31"/>
      <c r="F24" s="31" t="s">
        <v>68</v>
      </c>
      <c r="G24" s="55" t="s">
        <v>121</v>
      </c>
      <c r="H24" s="33" t="s">
        <v>147</v>
      </c>
      <c r="I24" s="33" t="s">
        <v>83</v>
      </c>
      <c r="J24" s="33" t="s">
        <v>84</v>
      </c>
      <c r="K24" s="33" t="s">
        <v>85</v>
      </c>
      <c r="L24" s="62"/>
      <c r="M24" s="33" t="s">
        <v>73</v>
      </c>
      <c r="N24" s="34" t="s">
        <v>155</v>
      </c>
      <c r="O24" s="32" t="s">
        <v>87</v>
      </c>
      <c r="P24" s="31"/>
      <c r="Q24" s="31"/>
      <c r="R24" s="65" t="s">
        <v>138</v>
      </c>
      <c r="S24" s="35"/>
      <c r="T24" s="31" t="s">
        <v>75</v>
      </c>
      <c r="U24" s="36">
        <f>'[1]BCF POE update'!K59</f>
        <v>3.39</v>
      </c>
      <c r="V24" s="31" t="s">
        <v>10</v>
      </c>
      <c r="W24" s="31"/>
      <c r="X24" s="37">
        <v>58</v>
      </c>
      <c r="Y24" s="37">
        <v>40</v>
      </c>
      <c r="Z24" s="37">
        <v>20</v>
      </c>
      <c r="AA24" s="37">
        <v>58</v>
      </c>
      <c r="AB24" s="37">
        <v>40</v>
      </c>
      <c r="AC24" s="37">
        <v>20</v>
      </c>
      <c r="AD24" s="38">
        <v>11.3</v>
      </c>
      <c r="AE24" s="39">
        <v>12</v>
      </c>
      <c r="AF24" s="40">
        <f t="shared" si="0"/>
        <v>4.6399999999999997E-2</v>
      </c>
      <c r="AG24" s="38">
        <v>63</v>
      </c>
      <c r="AH24" s="41">
        <f t="shared" si="1"/>
        <v>16293.103448275864</v>
      </c>
      <c r="AI24" s="42">
        <v>2000</v>
      </c>
      <c r="AJ24" s="43">
        <f t="shared" si="2"/>
        <v>0.12275132275132274</v>
      </c>
      <c r="AK24" s="44" t="s">
        <v>76</v>
      </c>
      <c r="AL24" s="45">
        <v>0.28800000000000003</v>
      </c>
      <c r="AM24" s="43">
        <f t="shared" si="15"/>
        <v>0.97632000000000019</v>
      </c>
      <c r="AN24" s="43">
        <f t="shared" si="16"/>
        <v>4.4890713227513226</v>
      </c>
      <c r="AO24" s="46"/>
      <c r="AP24" s="43">
        <f t="shared" si="17"/>
        <v>0</v>
      </c>
      <c r="AQ24" s="46"/>
      <c r="AR24" s="43">
        <f t="shared" si="18"/>
        <v>0</v>
      </c>
      <c r="AS24" s="47"/>
      <c r="AT24" s="46">
        <v>0</v>
      </c>
      <c r="AU24" s="43">
        <f t="shared" si="19"/>
        <v>0</v>
      </c>
      <c r="AV24" s="43">
        <f t="shared" si="20"/>
        <v>0</v>
      </c>
      <c r="AW24" s="43">
        <f t="shared" si="21"/>
        <v>4.4890713227513226</v>
      </c>
      <c r="AX24" s="48">
        <f t="shared" si="22"/>
        <v>0.17631718848599587</v>
      </c>
      <c r="AY24" s="49">
        <v>5.45</v>
      </c>
      <c r="AZ24" s="49">
        <v>12.99</v>
      </c>
      <c r="BA24" s="48">
        <f t="shared" si="11"/>
        <v>0.5804464973056197</v>
      </c>
      <c r="BB24" s="47"/>
      <c r="BC24" s="42">
        <f>[1]Projection!N45</f>
        <v>1800</v>
      </c>
      <c r="BD24" s="43">
        <f t="shared" si="12"/>
        <v>8080.3283809523809</v>
      </c>
      <c r="BE24" s="43">
        <f t="shared" si="13"/>
        <v>9810</v>
      </c>
      <c r="BF24" s="43">
        <f t="shared" si="14"/>
        <v>23382</v>
      </c>
      <c r="BG24" s="50">
        <v>6.9599999999999991</v>
      </c>
      <c r="BH24" s="31">
        <v>11.3</v>
      </c>
      <c r="BI24" s="31"/>
      <c r="BJ24" s="28" t="s">
        <v>77</v>
      </c>
      <c r="BK24" s="28" t="s">
        <v>9</v>
      </c>
    </row>
    <row r="25" spans="1:63" s="28" customFormat="1" ht="93.75" customHeight="1" x14ac:dyDescent="0.25">
      <c r="A25" s="29">
        <v>24</v>
      </c>
      <c r="B25" s="30"/>
      <c r="C25" s="31"/>
      <c r="D25" s="31" t="s">
        <v>94</v>
      </c>
      <c r="E25" s="31"/>
      <c r="F25" s="31" t="s">
        <v>68</v>
      </c>
      <c r="G25" s="31" t="s">
        <v>122</v>
      </c>
      <c r="H25" s="33" t="s">
        <v>144</v>
      </c>
      <c r="I25" s="33" t="s">
        <v>70</v>
      </c>
      <c r="J25" s="33" t="s">
        <v>96</v>
      </c>
      <c r="K25" s="33" t="s">
        <v>72</v>
      </c>
      <c r="L25" s="31"/>
      <c r="M25" s="33" t="s">
        <v>73</v>
      </c>
      <c r="N25" s="34" t="s">
        <v>155</v>
      </c>
      <c r="O25" s="32" t="s">
        <v>123</v>
      </c>
      <c r="P25" s="31"/>
      <c r="Q25" s="31"/>
      <c r="R25" s="65" t="s">
        <v>139</v>
      </c>
      <c r="S25" s="35"/>
      <c r="T25" s="31" t="s">
        <v>75</v>
      </c>
      <c r="U25" s="36">
        <f>'[1]BCF POE update'!K44</f>
        <v>0</v>
      </c>
      <c r="V25" s="31" t="s">
        <v>10</v>
      </c>
      <c r="W25" s="31"/>
      <c r="X25" s="37">
        <v>58</v>
      </c>
      <c r="Y25" s="37">
        <v>40</v>
      </c>
      <c r="Z25" s="37">
        <v>28</v>
      </c>
      <c r="AA25" s="37">
        <v>58</v>
      </c>
      <c r="AB25" s="37">
        <v>40</v>
      </c>
      <c r="AC25" s="37">
        <v>28</v>
      </c>
      <c r="AD25" s="38">
        <v>14</v>
      </c>
      <c r="AE25" s="39">
        <v>24</v>
      </c>
      <c r="AF25" s="40">
        <f t="shared" si="0"/>
        <v>6.4960000000000004E-2</v>
      </c>
      <c r="AG25" s="38">
        <v>63</v>
      </c>
      <c r="AH25" s="41">
        <f t="shared" si="1"/>
        <v>23275.862068965514</v>
      </c>
      <c r="AI25" s="42">
        <v>2000</v>
      </c>
      <c r="AJ25" s="43">
        <f t="shared" si="2"/>
        <v>8.5925925925925933E-2</v>
      </c>
      <c r="AK25" s="44" t="s">
        <v>76</v>
      </c>
      <c r="AL25" s="45">
        <v>0.28800000000000003</v>
      </c>
      <c r="AM25" s="43">
        <f t="shared" si="15"/>
        <v>0</v>
      </c>
      <c r="AN25" s="43">
        <f t="shared" si="16"/>
        <v>8.5925925925925933E-2</v>
      </c>
      <c r="AO25" s="46"/>
      <c r="AP25" s="43">
        <f t="shared" si="17"/>
        <v>0</v>
      </c>
      <c r="AQ25" s="46"/>
      <c r="AR25" s="43">
        <f t="shared" si="18"/>
        <v>0</v>
      </c>
      <c r="AS25" s="47"/>
      <c r="AT25" s="46">
        <v>0</v>
      </c>
      <c r="AU25" s="43">
        <f t="shared" si="19"/>
        <v>0</v>
      </c>
      <c r="AV25" s="43">
        <f t="shared" si="20"/>
        <v>0</v>
      </c>
      <c r="AW25" s="43">
        <f t="shared" si="21"/>
        <v>8.5925925925925933E-2</v>
      </c>
      <c r="AX25" s="48" t="str">
        <f t="shared" si="22"/>
        <v/>
      </c>
      <c r="AY25" s="49">
        <v>0</v>
      </c>
      <c r="AZ25" s="49">
        <v>12.99</v>
      </c>
      <c r="BA25" s="48">
        <f t="shared" si="11"/>
        <v>1</v>
      </c>
      <c r="BB25" s="47"/>
      <c r="BC25" s="42">
        <f>[1]Projection!N60</f>
        <v>1800</v>
      </c>
      <c r="BD25" s="43">
        <f t="shared" si="12"/>
        <v>154.66666666666669</v>
      </c>
      <c r="BE25" s="43">
        <f t="shared" si="13"/>
        <v>0</v>
      </c>
      <c r="BF25" s="43">
        <f t="shared" si="14"/>
        <v>23382</v>
      </c>
      <c r="BG25" s="50">
        <v>4.8719999999999999</v>
      </c>
      <c r="BH25" s="31">
        <v>11.3</v>
      </c>
      <c r="BI25" s="31"/>
      <c r="BJ25" s="28" t="s">
        <v>77</v>
      </c>
      <c r="BK25" s="28" t="s">
        <v>9</v>
      </c>
    </row>
    <row r="26" spans="1:63" s="28" customFormat="1" ht="93.75" customHeight="1" x14ac:dyDescent="0.25">
      <c r="A26" s="29">
        <v>25</v>
      </c>
      <c r="B26" s="30"/>
      <c r="C26" s="31"/>
      <c r="D26" s="31" t="s">
        <v>94</v>
      </c>
      <c r="E26" s="31"/>
      <c r="F26" s="31" t="s">
        <v>68</v>
      </c>
      <c r="G26" s="31" t="s">
        <v>124</v>
      </c>
      <c r="H26" s="33" t="s">
        <v>144</v>
      </c>
      <c r="I26" s="33" t="s">
        <v>70</v>
      </c>
      <c r="J26" s="33" t="s">
        <v>96</v>
      </c>
      <c r="K26" s="33" t="s">
        <v>72</v>
      </c>
      <c r="L26" s="31"/>
      <c r="M26" s="33" t="s">
        <v>73</v>
      </c>
      <c r="N26" s="34" t="s">
        <v>155</v>
      </c>
      <c r="O26" s="32" t="s">
        <v>79</v>
      </c>
      <c r="P26" s="31"/>
      <c r="Q26" s="31"/>
      <c r="R26" s="65" t="s">
        <v>140</v>
      </c>
      <c r="S26" s="35"/>
      <c r="T26" s="31" t="s">
        <v>75</v>
      </c>
      <c r="U26" s="63">
        <f>U25</f>
        <v>0</v>
      </c>
      <c r="V26" s="31" t="s">
        <v>10</v>
      </c>
      <c r="W26" s="31"/>
      <c r="X26" s="37">
        <v>58</v>
      </c>
      <c r="Y26" s="37">
        <v>40</v>
      </c>
      <c r="Z26" s="37">
        <v>28</v>
      </c>
      <c r="AA26" s="37">
        <v>58</v>
      </c>
      <c r="AB26" s="37">
        <v>40</v>
      </c>
      <c r="AC26" s="37">
        <v>28</v>
      </c>
      <c r="AD26" s="38">
        <v>14</v>
      </c>
      <c r="AE26" s="39">
        <v>24</v>
      </c>
      <c r="AF26" s="40">
        <f t="shared" si="0"/>
        <v>6.4960000000000004E-2</v>
      </c>
      <c r="AG26" s="38">
        <v>63</v>
      </c>
      <c r="AH26" s="41">
        <f t="shared" si="1"/>
        <v>23275.862068965514</v>
      </c>
      <c r="AI26" s="42">
        <v>2000</v>
      </c>
      <c r="AJ26" s="43">
        <f t="shared" si="2"/>
        <v>8.5925925925925933E-2</v>
      </c>
      <c r="AK26" s="44" t="s">
        <v>76</v>
      </c>
      <c r="AL26" s="45">
        <v>0.28800000000000003</v>
      </c>
      <c r="AM26" s="43">
        <f t="shared" si="15"/>
        <v>0</v>
      </c>
      <c r="AN26" s="43">
        <f t="shared" si="16"/>
        <v>8.5925925925925933E-2</v>
      </c>
      <c r="AO26" s="46"/>
      <c r="AP26" s="43">
        <f t="shared" si="17"/>
        <v>0</v>
      </c>
      <c r="AQ26" s="46"/>
      <c r="AR26" s="43">
        <f t="shared" si="18"/>
        <v>0</v>
      </c>
      <c r="AS26" s="47"/>
      <c r="AT26" s="46">
        <v>0</v>
      </c>
      <c r="AU26" s="43">
        <f t="shared" si="19"/>
        <v>0</v>
      </c>
      <c r="AV26" s="43">
        <f t="shared" si="20"/>
        <v>0</v>
      </c>
      <c r="AW26" s="43">
        <f t="shared" si="21"/>
        <v>8.5925925925925933E-2</v>
      </c>
      <c r="AX26" s="48" t="str">
        <f t="shared" si="22"/>
        <v/>
      </c>
      <c r="AY26" s="49">
        <v>0</v>
      </c>
      <c r="AZ26" s="49">
        <v>12.99</v>
      </c>
      <c r="BA26" s="48">
        <f t="shared" si="11"/>
        <v>1</v>
      </c>
      <c r="BB26" s="47"/>
      <c r="BC26" s="42">
        <f>[1]Projection!N61</f>
        <v>0</v>
      </c>
      <c r="BD26" s="43">
        <f t="shared" si="12"/>
        <v>0</v>
      </c>
      <c r="BE26" s="43">
        <f t="shared" si="13"/>
        <v>0</v>
      </c>
      <c r="BF26" s="43">
        <f t="shared" si="14"/>
        <v>0</v>
      </c>
      <c r="BG26" s="50">
        <v>0</v>
      </c>
      <c r="BH26" s="31">
        <v>11.3</v>
      </c>
      <c r="BI26" s="31"/>
      <c r="BJ26" s="28" t="s">
        <v>77</v>
      </c>
      <c r="BK26" s="28" t="s">
        <v>9</v>
      </c>
    </row>
    <row r="27" spans="1:63" s="28" customFormat="1" ht="94.5" customHeight="1" x14ac:dyDescent="0.25">
      <c r="A27" s="64">
        <v>26</v>
      </c>
      <c r="B27" s="31"/>
      <c r="C27" s="31"/>
      <c r="D27" s="31" t="s">
        <v>94</v>
      </c>
      <c r="E27" s="31"/>
      <c r="F27" s="31" t="s">
        <v>68</v>
      </c>
      <c r="G27" s="31" t="s">
        <v>125</v>
      </c>
      <c r="H27" s="33" t="s">
        <v>154</v>
      </c>
      <c r="I27" s="33" t="s">
        <v>70</v>
      </c>
      <c r="J27" s="33" t="s">
        <v>126</v>
      </c>
      <c r="K27" s="33" t="s">
        <v>72</v>
      </c>
      <c r="L27" s="31"/>
      <c r="M27" s="33" t="s">
        <v>73</v>
      </c>
      <c r="N27" s="34" t="s">
        <v>155</v>
      </c>
      <c r="O27" s="32" t="s">
        <v>74</v>
      </c>
      <c r="P27" s="31"/>
      <c r="Q27" s="31"/>
      <c r="R27" s="65" t="s">
        <v>141</v>
      </c>
      <c r="S27" s="35"/>
      <c r="T27" s="31" t="s">
        <v>75</v>
      </c>
      <c r="U27" s="36">
        <f>'[1]BCF POE update'!K76-0.05</f>
        <v>3.0500000000000003</v>
      </c>
      <c r="V27" s="31" t="s">
        <v>10</v>
      </c>
      <c r="W27" s="31"/>
      <c r="X27" s="37">
        <v>58</v>
      </c>
      <c r="Y27" s="37">
        <v>40</v>
      </c>
      <c r="Z27" s="37">
        <v>48</v>
      </c>
      <c r="AA27" s="37">
        <v>58</v>
      </c>
      <c r="AB27" s="37">
        <v>40</v>
      </c>
      <c r="AC27" s="37">
        <v>48</v>
      </c>
      <c r="AD27" s="38">
        <v>14</v>
      </c>
      <c r="AE27" s="39">
        <v>24</v>
      </c>
      <c r="AF27" s="40">
        <f t="shared" si="0"/>
        <v>0.11136</v>
      </c>
      <c r="AG27" s="38">
        <v>63</v>
      </c>
      <c r="AH27" s="41">
        <f t="shared" si="1"/>
        <v>13577.586206896551</v>
      </c>
      <c r="AI27" s="42">
        <v>2000</v>
      </c>
      <c r="AJ27" s="43">
        <f t="shared" si="2"/>
        <v>0.14730158730158732</v>
      </c>
      <c r="AK27" s="44" t="s">
        <v>76</v>
      </c>
      <c r="AL27" s="45">
        <v>0.28800000000000003</v>
      </c>
      <c r="AM27" s="43">
        <f t="shared" si="15"/>
        <v>0.87840000000000018</v>
      </c>
      <c r="AN27" s="43">
        <f t="shared" si="16"/>
        <v>4.0757015873015883</v>
      </c>
      <c r="AO27" s="46"/>
      <c r="AP27" s="43">
        <f t="shared" si="17"/>
        <v>0</v>
      </c>
      <c r="AQ27" s="46"/>
      <c r="AR27" s="43">
        <f t="shared" si="18"/>
        <v>0</v>
      </c>
      <c r="AS27" s="47"/>
      <c r="AT27" s="46">
        <v>0</v>
      </c>
      <c r="AU27" s="43">
        <f t="shared" si="19"/>
        <v>0</v>
      </c>
      <c r="AV27" s="43">
        <f t="shared" si="20"/>
        <v>0</v>
      </c>
      <c r="AW27" s="43">
        <f t="shared" si="21"/>
        <v>4.0757015873015883</v>
      </c>
      <c r="AX27" s="48">
        <f t="shared" si="22"/>
        <v>0.29118233264320204</v>
      </c>
      <c r="AY27" s="59">
        <v>5.75</v>
      </c>
      <c r="AZ27" s="49">
        <v>12.99</v>
      </c>
      <c r="BA27" s="48">
        <f t="shared" si="11"/>
        <v>0.55735180908391069</v>
      </c>
      <c r="BB27" s="47"/>
      <c r="BC27" s="42">
        <f>[1]Projection!M62</f>
        <v>0</v>
      </c>
      <c r="BD27" s="43">
        <f t="shared" si="12"/>
        <v>0</v>
      </c>
      <c r="BE27" s="43">
        <f t="shared" si="13"/>
        <v>0</v>
      </c>
      <c r="BF27" s="43">
        <f t="shared" si="14"/>
        <v>0</v>
      </c>
      <c r="BG27" s="50">
        <v>0</v>
      </c>
      <c r="BH27" s="31">
        <v>11.3</v>
      </c>
      <c r="BI27" s="31"/>
      <c r="BJ27" s="28" t="s">
        <v>77</v>
      </c>
      <c r="BK27" s="28" t="s">
        <v>9</v>
      </c>
    </row>
    <row r="28" spans="1:63" s="28" customFormat="1" ht="94.5" customHeight="1" x14ac:dyDescent="0.25">
      <c r="A28" s="64">
        <v>27</v>
      </c>
      <c r="B28" s="31"/>
      <c r="C28" s="31"/>
      <c r="D28" s="31" t="s">
        <v>94</v>
      </c>
      <c r="E28" s="31"/>
      <c r="F28" s="31" t="s">
        <v>68</v>
      </c>
      <c r="G28" s="31" t="s">
        <v>127</v>
      </c>
      <c r="H28" s="33" t="s">
        <v>154</v>
      </c>
      <c r="I28" s="33" t="s">
        <v>70</v>
      </c>
      <c r="J28" s="33" t="s">
        <v>126</v>
      </c>
      <c r="K28" s="33" t="s">
        <v>72</v>
      </c>
      <c r="L28" s="31"/>
      <c r="M28" s="33" t="s">
        <v>73</v>
      </c>
      <c r="N28" s="34" t="s">
        <v>155</v>
      </c>
      <c r="O28" s="32" t="s">
        <v>79</v>
      </c>
      <c r="P28" s="31"/>
      <c r="Q28" s="31"/>
      <c r="R28" s="65" t="s">
        <v>142</v>
      </c>
      <c r="S28" s="35"/>
      <c r="T28" s="31" t="s">
        <v>75</v>
      </c>
      <c r="U28" s="36">
        <f>U27</f>
        <v>3.0500000000000003</v>
      </c>
      <c r="V28" s="31" t="s">
        <v>10</v>
      </c>
      <c r="W28" s="31"/>
      <c r="X28" s="37">
        <v>58</v>
      </c>
      <c r="Y28" s="37">
        <v>40</v>
      </c>
      <c r="Z28" s="37">
        <v>48</v>
      </c>
      <c r="AA28" s="37">
        <v>58</v>
      </c>
      <c r="AB28" s="37">
        <v>40</v>
      </c>
      <c r="AC28" s="37">
        <v>48</v>
      </c>
      <c r="AD28" s="38">
        <v>14</v>
      </c>
      <c r="AE28" s="39">
        <v>24</v>
      </c>
      <c r="AF28" s="40">
        <f t="shared" si="0"/>
        <v>0.11136</v>
      </c>
      <c r="AG28" s="38">
        <v>63</v>
      </c>
      <c r="AH28" s="41">
        <f t="shared" si="1"/>
        <v>13577.586206896551</v>
      </c>
      <c r="AI28" s="42">
        <v>2000</v>
      </c>
      <c r="AJ28" s="43">
        <f t="shared" si="2"/>
        <v>0.14730158730158732</v>
      </c>
      <c r="AK28" s="44" t="s">
        <v>76</v>
      </c>
      <c r="AL28" s="45">
        <v>0.28800000000000003</v>
      </c>
      <c r="AM28" s="43">
        <f t="shared" si="15"/>
        <v>0.87840000000000018</v>
      </c>
      <c r="AN28" s="43">
        <f t="shared" si="16"/>
        <v>4.0757015873015883</v>
      </c>
      <c r="AO28" s="46"/>
      <c r="AP28" s="43">
        <f t="shared" si="17"/>
        <v>0</v>
      </c>
      <c r="AQ28" s="46"/>
      <c r="AR28" s="43">
        <f t="shared" si="18"/>
        <v>0</v>
      </c>
      <c r="AS28" s="47"/>
      <c r="AT28" s="46">
        <v>0</v>
      </c>
      <c r="AU28" s="43">
        <f t="shared" si="19"/>
        <v>0</v>
      </c>
      <c r="AV28" s="43">
        <f t="shared" si="20"/>
        <v>0</v>
      </c>
      <c r="AW28" s="43">
        <f t="shared" si="21"/>
        <v>4.0757015873015883</v>
      </c>
      <c r="AX28" s="48">
        <f t="shared" si="22"/>
        <v>0.29118233264320204</v>
      </c>
      <c r="AY28" s="59">
        <v>5.75</v>
      </c>
      <c r="AZ28" s="49">
        <v>12.99</v>
      </c>
      <c r="BA28" s="48">
        <f t="shared" si="11"/>
        <v>0.55735180908391069</v>
      </c>
      <c r="BB28" s="47"/>
      <c r="BC28" s="42">
        <f>[1]Projection!M63</f>
        <v>0</v>
      </c>
      <c r="BD28" s="43">
        <f t="shared" si="12"/>
        <v>0</v>
      </c>
      <c r="BE28" s="43">
        <f t="shared" si="13"/>
        <v>0</v>
      </c>
      <c r="BF28" s="43">
        <f t="shared" si="14"/>
        <v>0</v>
      </c>
      <c r="BG28" s="50">
        <v>0</v>
      </c>
      <c r="BH28" s="31">
        <v>11.3</v>
      </c>
      <c r="BI28" s="31"/>
      <c r="BJ28" s="28" t="s">
        <v>77</v>
      </c>
      <c r="BK28" s="28" t="s">
        <v>9</v>
      </c>
    </row>
  </sheetData>
  <protectedRanges>
    <protectedRange sqref="K16 K2:L15 K17:L19 K20 K21:L24 AJ2:AJ28 AF2:AH28 AM2:AX28 BA2:BA28 S2:W6 K25:K28 S8:W28 S7:T7 V7:W7 A2:I28 N2:P28 BG2:BG28" name="Range1"/>
    <protectedRange sqref="X2:AC28" name="Range1_2"/>
    <protectedRange sqref="AI2:AI28" name="Range1_3"/>
    <protectedRange sqref="AK2:AL28" name="Range1_4"/>
    <protectedRange sqref="AZ2:AZ28" name="Range1_5"/>
    <protectedRange sqref="BC2:BC28" name="Range1_6"/>
    <protectedRange sqref="M2:M28" name="Range1_1"/>
    <protectedRange sqref="BB2:BB28" name="Range1_7"/>
    <protectedRange sqref="L16 L20 L25:L28 Q2:Q28" name="Range1_8"/>
    <protectedRange sqref="U7" name="Range1_9"/>
    <protectedRange sqref="AD2" name="Range1_2_1"/>
    <protectedRange sqref="AD3:AD4" name="Range1_2_2"/>
    <protectedRange sqref="AD9:AD10" name="Range1_2_3"/>
    <protectedRange sqref="AD12:AD13" name="Range1_2_4"/>
    <protectedRange sqref="AD15:AD16" name="Range1_2_5"/>
    <protectedRange sqref="AD18" name="Range1_2_6"/>
    <protectedRange sqref="AD20" name="Range1_2_7"/>
    <protectedRange sqref="AD23" name="Range1_2_8"/>
    <protectedRange sqref="AD25:AD27" name="Range1_2_9"/>
    <protectedRange sqref="AD28" name="Range1_2_10"/>
    <protectedRange sqref="AD5:AD8" name="Range1_2_11"/>
    <protectedRange sqref="AD11" name="Range1_2_12"/>
    <protectedRange sqref="AD14" name="Range1_2_13"/>
    <protectedRange sqref="AD17" name="Range1_2_14"/>
    <protectedRange sqref="AD19" name="Range1_2_15"/>
    <protectedRange sqref="AD21:AD22" name="Range1_2_16"/>
    <protectedRange sqref="AD24" name="Range1_2_17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D2:D28</xm:sqref>
        </x14:dataValidation>
        <x14:dataValidation type="list" allowBlank="1" showInputMessage="1" showErrorMessage="1">
          <x14:formula1>
            <xm:f>[1]ValueSelect!#REF!</xm:f>
          </x14:formula1>
          <xm:sqref>F2:F28</xm:sqref>
        </x14:dataValidation>
        <x14:dataValidation type="list" allowBlank="1" showInputMessage="1" showErrorMessage="1">
          <x14:formula1>
            <xm:f>[1]ValueSelect!#REF!</xm:f>
          </x14:formula1>
          <xm:sqref>E2:E28</xm:sqref>
        </x14:dataValidation>
        <x14:dataValidation type="list" allowBlank="1" showInputMessage="1" showErrorMessage="1">
          <x14:formula1>
            <xm:f>[1]ValueSelect!#REF!</xm:f>
          </x14:formula1>
          <xm:sqref>BL2:BL28</xm:sqref>
        </x14:dataValidation>
        <x14:dataValidation type="list" allowBlank="1" showInputMessage="1" showErrorMessage="1">
          <x14:formula1>
            <xm:f>[1]Data!#REF!</xm:f>
          </x14:formula1>
          <xm:sqref>BK2:BK28</xm:sqref>
        </x14:dataValidation>
        <x14:dataValidation type="list" allowBlank="1" showInputMessage="1" showErrorMessage="1">
          <x14:formula1>
            <xm:f>[1]ValueSelect!#REF!</xm:f>
          </x14:formula1>
          <xm:sqref>BJ2:BJ28</xm:sqref>
        </x14:dataValidation>
        <x14:dataValidation type="list" allowBlank="1" showInputMessage="1" showErrorMessage="1">
          <x14:formula1>
            <xm:f>[1]Data!#REF!</xm:f>
          </x14:formula1>
          <xm:sqref>V2:V28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2026-05-07T01:09:18Z</dcterms:modified>
</cp:coreProperties>
</file>