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1910" tabRatio="500"/>
  </bookViews>
  <sheets>
    <sheet name="Item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DUL">#REF!</definedName>
    <definedName name="APL">#REF!</definedName>
    <definedName name="ART">#REF!</definedName>
    <definedName name="Artwork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[1]Lists!$I$6:$I$29</definedName>
    <definedName name="Blankets_Throws">#REF!</definedName>
    <definedName name="BLK">#REF!</definedName>
    <definedName name="BRAND">[2]LIST!$D$2:$D$7</definedName>
    <definedName name="Branded">[1]Lists!$F$6:$F$38</definedName>
    <definedName name="CATEGORY">[3]Sheet1!$DW$2:$DW$3</definedName>
    <definedName name="color">[1]Lists!$J$6:$J$29</definedName>
    <definedName name="COLOR_FAMILY">'[4]x-Lists'!$AB$2:$AB$18</definedName>
    <definedName name="colour">[3]Sheet1!$EH$2:$EH$3</definedName>
    <definedName name="Cycle">[1]Lists!$E$6:$E$30</definedName>
    <definedName name="Decorative_Accessories">#REF!</definedName>
    <definedName name="Decorative_Pillows_Inserts_Covers">#REF!</definedName>
    <definedName name="den">[1]Lists!$L$6:$L$29</definedName>
    <definedName name="DesignStrat">[5]Info!$F$3:$F$5</definedName>
    <definedName name="division">'[6]X-PORTS'!$K$4:$K$12</definedName>
    <definedName name="djfkd">[7]Mapping!$AV$2:$AV$3</definedName>
    <definedName name="Down_Comforters">#REF!</definedName>
    <definedName name="Duvet_Covers">#REF!</definedName>
    <definedName name="Electrics">#REF!</definedName>
    <definedName name="FASHION">[2]LIST!$E$2:$E$7</definedName>
    <definedName name="foam">[3]Sheet1!$EC$2:$EC$3</definedName>
    <definedName name="FOBCostPerPiece">#REF!</definedName>
    <definedName name="FUR">#REF!</definedName>
    <definedName name="Home_Décor">#REF!</definedName>
    <definedName name="Home_Décor.">#REF!</definedName>
    <definedName name="INITIALBUY">[2]LIST!$G$2:$G$7</definedName>
    <definedName name="KD">[3]Sheet1!$DS$2</definedName>
    <definedName name="Kids_Bath">#REF!</definedName>
    <definedName name="Kids_or_Teen">#REF!</definedName>
    <definedName name="LGT">#REF!</definedName>
    <definedName name="LIFESTYLE">[2]LIST!$C$2:$C$7</definedName>
    <definedName name="Lighting_or_Candleholders">#REF!</definedName>
    <definedName name="LOCALIZATION__PRICEPOINT">'[4]x-Lists'!$Z$2:$Z$4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">#REF!</definedName>
    <definedName name="PACK">[3]Sheet1!$EE$2:$EE$3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kgFormat">[5]Info!$E$2:$E$49</definedName>
    <definedName name="PORT_IFF">#N/A</definedName>
    <definedName name="ports">'[6]X-PORTS'!$D$4:$D$33</definedName>
    <definedName name="PortSeqLCL">#REF!</definedName>
    <definedName name="POtype">#REF!</definedName>
    <definedName name="PRICE">[2]LIST!$B$2:$B$6</definedName>
    <definedName name="Prints">#REF!</definedName>
    <definedName name="Quilts">#REF!</definedName>
    <definedName name="RUG">#REF!</definedName>
    <definedName name="Seasonal">#REF!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THEME">'[4]x-Lists'!$AQ$2:$AQ$12</definedName>
    <definedName name="Towels_Bath_Sheets">#REF!</definedName>
    <definedName name="TREATMENT">'[4]x-Lists'!$AR$2:$AR$23</definedName>
    <definedName name="UNIT">[3]Sheet1!$EF$2:$EF$3</definedName>
    <definedName name="USPORTS">'[6]X-PORTS'!$I$5:$I$7</definedName>
    <definedName name="vlook">#REF!</definedName>
    <definedName name="WIN">#REF!</definedName>
    <definedName name="Window_Treatments_Hardware_Accessories">#REF!</definedName>
    <definedName name="Window_Treatments_Hardware_Accessories.">#REF!</definedName>
    <definedName name="wood">[3]Sheet1!$EG$2:$EG$3</definedName>
    <definedName name="World1">[1]Lists!$H$6:$H$29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w">#REF!</definedName>
    <definedName name="YOU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T5" i="2" l="1"/>
  <c r="BS5" i="2" s="1"/>
  <c r="V3" i="2"/>
  <c r="V4" i="2"/>
  <c r="V5" i="2"/>
  <c r="V2" i="2"/>
  <c r="BK5" i="2"/>
  <c r="BI5" i="2"/>
  <c r="AX5" i="2" s="1"/>
  <c r="AS5" i="2"/>
  <c r="AT5" i="2" s="1"/>
  <c r="AQ5" i="2"/>
  <c r="AE5" i="2"/>
  <c r="AL5" i="2" s="1"/>
  <c r="AN5" i="2" s="1"/>
  <c r="BT4" i="2"/>
  <c r="BS4" i="2" s="1"/>
  <c r="BK4" i="2"/>
  <c r="BI4" i="2"/>
  <c r="BR4" i="2" s="1"/>
  <c r="AS4" i="2"/>
  <c r="AT4" i="2" s="1"/>
  <c r="AQ4" i="2"/>
  <c r="AE4" i="2"/>
  <c r="AL4" i="2" s="1"/>
  <c r="AN4" i="2" s="1"/>
  <c r="BT3" i="2"/>
  <c r="BS3" i="2" s="1"/>
  <c r="BK3" i="2"/>
  <c r="BI3" i="2"/>
  <c r="BR3" i="2" s="1"/>
  <c r="AS3" i="2"/>
  <c r="AT3" i="2" s="1"/>
  <c r="AQ3" i="2"/>
  <c r="AE3" i="2"/>
  <c r="AL3" i="2" s="1"/>
  <c r="AN3" i="2" s="1"/>
  <c r="BE4" i="2" l="1"/>
  <c r="AV5" i="2"/>
  <c r="AZ5" i="2"/>
  <c r="BR5" i="2"/>
  <c r="AR5" i="2"/>
  <c r="AX4" i="2"/>
  <c r="BE5" i="2"/>
  <c r="AR4" i="2"/>
  <c r="BU4" i="2" s="1"/>
  <c r="AV4" i="2"/>
  <c r="AZ4" i="2"/>
  <c r="BV4" i="2"/>
  <c r="AX3" i="2"/>
  <c r="BB4" i="2"/>
  <c r="AR3" i="2"/>
  <c r="BU3" i="2" s="1"/>
  <c r="BE3" i="2"/>
  <c r="AV3" i="2"/>
  <c r="AZ3" i="2"/>
  <c r="BV3" i="2"/>
  <c r="BB3" i="2"/>
  <c r="BF5" i="2" l="1"/>
  <c r="BG5" i="2" s="1"/>
  <c r="BH5" i="2" s="1"/>
  <c r="BU5" i="2"/>
  <c r="BV5" i="2"/>
  <c r="BF4" i="2"/>
  <c r="BG4" i="2" s="1"/>
  <c r="BH4" i="2" s="1"/>
  <c r="BF3" i="2"/>
  <c r="BG3" i="2" s="1"/>
  <c r="BH3" i="2" s="1"/>
  <c r="BM5" i="2" l="1"/>
  <c r="BN5" i="2" s="1"/>
  <c r="BM4" i="2"/>
  <c r="BN4" i="2" s="1"/>
  <c r="BM3" i="2"/>
  <c r="BN3" i="2" s="1"/>
  <c r="BT2" i="2"/>
  <c r="BS2" i="2" s="1"/>
  <c r="BK2" i="2"/>
  <c r="BI2" i="2"/>
  <c r="BE2" i="2" s="1"/>
  <c r="AS2" i="2"/>
  <c r="AT2" i="2" s="1"/>
  <c r="AE2" i="2"/>
  <c r="AL2" i="2" s="1"/>
  <c r="AN2" i="2" s="1"/>
  <c r="AX2" i="2" l="1"/>
  <c r="BB2" i="2"/>
  <c r="BR2" i="2"/>
  <c r="AV2" i="2"/>
  <c r="AZ2" i="2"/>
  <c r="AQ2" i="2"/>
  <c r="AR2" i="2" s="1"/>
  <c r="BV2" i="2" l="1"/>
  <c r="BU2" i="2"/>
  <c r="BF2" i="2"/>
  <c r="BG2" i="2" s="1"/>
  <c r="BM2" i="2" s="1"/>
  <c r="BN2" i="2" s="1"/>
  <c r="BH2" i="2" l="1"/>
</calcChain>
</file>

<file path=xl/comments1.xml><?xml version="1.0" encoding="utf-8"?>
<comments xmlns="http://schemas.openxmlformats.org/spreadsheetml/2006/main">
  <authors>
    <author>Unknown Author</author>
  </authors>
  <commentList>
    <comment ref="V1" authorId="0" shapeId="0">
      <text>
        <r>
          <rPr>
            <sz val="10"/>
            <rFont val="Arial"/>
            <family val="2"/>
          </rPr>
          <t>[FOB Cost (Value)]*[Exchange Rate]</t>
        </r>
      </text>
    </comment>
    <comment ref="AE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0"/>
            <rFont val="Arial"/>
            <family val="2"/>
          </rPr>
          <t>[FOB Cost $ (Formula)]*[Duty Rate]</t>
        </r>
      </text>
    </comment>
    <comment ref="AR1" authorId="0" shapeId="0">
      <text>
        <r>
          <rPr>
            <sz val="10"/>
            <rFont val="Arial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0"/>
            <rFont val="Arial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0"/>
            <rFont val="Arial"/>
            <family val="2"/>
          </rPr>
          <t>[Cubic cm per item]/28316.847</t>
        </r>
      </text>
    </comment>
    <comment ref="AV1" authorId="0" shapeId="0">
      <text>
        <r>
          <rPr>
            <sz val="10"/>
            <rFont val="Arial"/>
            <family val="2"/>
          </rPr>
          <t>[Cubic ft per Item]*[Ship8 Charge Rate]</t>
        </r>
      </text>
    </comment>
    <comment ref="AX1" authorId="0" shapeId="0">
      <text>
        <r>
          <rPr>
            <sz val="10"/>
            <rFont val="Arial"/>
            <family val="2"/>
          </rPr>
          <t>[Standard Price]*[DA %]</t>
        </r>
      </text>
    </comment>
    <comment ref="AZ1" authorId="0" shapeId="0">
      <text>
        <r>
          <rPr>
            <sz val="10"/>
            <rFont val="Arial"/>
            <family val="2"/>
          </rPr>
          <t>[Standard Price]*[Warehouse Charge %]</t>
        </r>
      </text>
    </comment>
    <comment ref="BB1" authorId="0" shapeId="0">
      <text>
        <r>
          <rPr>
            <sz val="10"/>
            <rFont val="Arial"/>
            <family val="2"/>
          </rPr>
          <t>[Standard Price]*[Marketing %]</t>
        </r>
      </text>
    </comment>
    <comment ref="BE1" authorId="0" shapeId="0">
      <text>
        <r>
          <rPr>
            <sz val="10"/>
            <rFont val="Arial"/>
            <family val="2"/>
          </rPr>
          <t>[Standard Price]*[Other Load %]</t>
        </r>
      </text>
    </comment>
    <comment ref="BF1" authorId="0" shapeId="0">
      <text>
        <r>
          <rPr>
            <sz val="10"/>
            <rFont val="Arial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BH1" authorId="0" shapeId="0">
      <text>
        <r>
          <rPr>
            <sz val="10"/>
            <rFont val="Arial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0"/>
            <rFont val="Arial"/>
            <family val="2"/>
          </rPr>
          <t>[Average Retail Price]*(1-Average Retail Markup %)</t>
        </r>
      </text>
    </comment>
    <comment ref="BK1" authorId="0" shapeId="0">
      <text>
        <r>
          <rPr>
            <sz val="10"/>
            <rFont val="Arial"/>
            <family val="2"/>
          </rPr>
          <t>[Average Retail Price]*[Retail Marketing %]</t>
        </r>
      </text>
    </comment>
    <comment ref="BM1" authorId="0" shapeId="0">
      <text>
        <r>
          <rPr>
            <sz val="10"/>
            <rFont val="Arial"/>
            <family val="2"/>
          </rPr>
          <t>[Average Retail Price]*(1-60%)</t>
        </r>
      </text>
    </comment>
    <comment ref="BN1" authorId="0" shapeId="0">
      <text>
        <r>
          <rPr>
            <sz val="10"/>
            <rFont val="Arial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0"/>
            <rFont val="Arial"/>
            <family val="2"/>
          </rPr>
          <t>=[Standard Price]</t>
        </r>
      </text>
    </comment>
    <comment ref="BS1" authorId="0" shapeId="0">
      <text>
        <r>
          <rPr>
            <sz val="10"/>
            <rFont val="Arial"/>
            <family val="2"/>
          </rPr>
          <t>[JLA POE Price]*[Total Quantity]</t>
        </r>
      </text>
    </comment>
    <comment ref="BT1" authorId="0" shapeId="0">
      <text>
        <r>
          <rPr>
            <sz val="10"/>
            <rFont val="Arial"/>
            <family val="2"/>
          </rPr>
          <t>=[Average Retail Price]</t>
        </r>
      </text>
    </comment>
    <comment ref="BU1" authorId="0" shapeId="0">
      <text>
        <r>
          <rPr>
            <sz val="10"/>
            <rFont val="Arial"/>
            <family val="2"/>
          </rPr>
          <t>([Customer Cost]-[LDP Cost])/[Customer Cost]</t>
        </r>
      </text>
    </comment>
    <comment ref="BV1" authorId="0" shapeId="0">
      <text>
        <r>
          <rPr>
            <sz val="10"/>
            <rFont val="Arial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<sst xmlns="http://schemas.openxmlformats.org/spreadsheetml/2006/main" count="129" uniqueCount="99">
  <si>
    <t>Brand</t>
  </si>
  <si>
    <t>Licensor</t>
  </si>
  <si>
    <t>QUILT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</si>
  <si>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</si>
  <si>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</si>
  <si>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</si>
  <si>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</si>
  <si>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</si>
  <si>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</si>
  <si>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</si>
  <si>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</si>
  <si>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</si>
  <si>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</si>
  <si>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</si>
  <si>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</si>
  <si>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</si>
  <si>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</si>
  <si>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</si>
  <si>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Customer Specific Attributes</t>
  </si>
  <si>
    <t>Unit of Measure</t>
  </si>
  <si>
    <t>Total Quantity</t>
  </si>
  <si>
    <t>UCCPM Price</t>
  </si>
  <si>
    <t>FOB Cost (RMB)</t>
  </si>
  <si>
    <t>Exchange Rate</t>
  </si>
  <si>
    <t>FOB Cost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</si>
  <si>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</si>
  <si>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</si>
  <si>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</si>
  <si>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</si>
  <si>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</si>
  <si>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</si>
  <si>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</si>
  <si>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IFC</t>
  </si>
  <si>
    <t>Inner Pack L (in)</t>
  </si>
  <si>
    <t>Inner Pack W (in)</t>
  </si>
  <si>
    <t>Inner Pack H (in)</t>
  </si>
  <si>
    <t>Inner Pack Gross Weight (kg)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</si>
  <si>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</si>
  <si>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</si>
  <si>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</si>
  <si>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</si>
  <si>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</si>
  <si>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</si>
  <si>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</si>
  <si>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</si>
  <si>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Cubic cm per Item</t>
  </si>
  <si>
    <t>Cubic ft per Item</t>
  </si>
  <si>
    <t>Ship8 Charge Rate</t>
  </si>
  <si>
    <t>Ship8 Charge $</t>
  </si>
  <si>
    <t>DA %</t>
  </si>
  <si>
    <t>DA $</t>
  </si>
  <si>
    <t>Warehouse Charge %</t>
  </si>
  <si>
    <t>Marketing %</t>
  </si>
  <si>
    <t>Marketing $</t>
  </si>
  <si>
    <t>Other Load</t>
  </si>
  <si>
    <t>Other Load %</t>
  </si>
  <si>
    <t>Other Load $</t>
  </si>
  <si>
    <t>Total Load $</t>
  </si>
  <si>
    <t>LDP Cost with Load $</t>
  </si>
  <si>
    <t>JLA Domestic MU%</t>
  </si>
  <si>
    <t>Standard Price</t>
  </si>
  <si>
    <t>Retail Marketing %</t>
  </si>
  <si>
    <t>Retail Marketing $</t>
  </si>
  <si>
    <t>Shipping Fee</t>
  </si>
  <si>
    <t>Total Cost w/ Retail Expenses</t>
  </si>
  <si>
    <t>Retail Markup %</t>
  </si>
  <si>
    <t>Average Retail Price</t>
  </si>
  <si>
    <t>Average Retail Markup %</t>
  </si>
  <si>
    <t>Customer Cost</t>
  </si>
  <si>
    <t>Suggested Retail Price</t>
  </si>
  <si>
    <t>MAP $</t>
  </si>
  <si>
    <t>Load % + Margin %</t>
  </si>
  <si>
    <t>Retailer Markup %</t>
  </si>
  <si>
    <t>Quilt Set</t>
  </si>
  <si>
    <t>Normal</t>
  </si>
  <si>
    <t>Average Load Marketing</t>
  </si>
  <si>
    <t>Warehouse Handling $</t>
  </si>
  <si>
    <t>Harbor House Blue</t>
    <phoneticPr fontId="16" type="noConversion"/>
  </si>
  <si>
    <t>Sea Meadow</t>
    <phoneticPr fontId="16" type="noConversion"/>
  </si>
  <si>
    <t>100% Cotton</t>
    <phoneticPr fontId="16" type="noConversion"/>
  </si>
  <si>
    <t xml:space="preserve">100%cotton,144T 
0.5" Binding all around both for Quilt and Sham. 
150 gsm polyester filling . </t>
    <phoneticPr fontId="16" type="noConversion"/>
  </si>
  <si>
    <t>100%cotton</t>
  </si>
  <si>
    <t>100%cotton</t>
    <phoneticPr fontId="16" type="noConversion"/>
  </si>
  <si>
    <t>Blue Print</t>
    <phoneticPr fontId="16" type="noConversion"/>
  </si>
  <si>
    <t>Set</t>
    <phoneticPr fontId="16" type="noConversion"/>
  </si>
  <si>
    <t>9404.40.1000</t>
  </si>
  <si>
    <t>6303.91.0010</t>
  </si>
  <si>
    <t>SHOWER CURTAIN</t>
    <phoneticPr fontId="16" type="noConversion"/>
  </si>
  <si>
    <t>Shower Curtain</t>
    <phoneticPr fontId="16" type="noConversion"/>
  </si>
  <si>
    <t>100%cotton,144T
double fold 2" at the top head without lining. Other three sides fold 0.5“, totally 12 holes</t>
    <phoneticPr fontId="16" type="noConversion"/>
  </si>
  <si>
    <t>Piece</t>
    <phoneticPr fontId="16" type="noConversion"/>
  </si>
  <si>
    <t>Full/Queen
1 Quilt 92"W x  92"L 
2 Sham 20"W x 26"L (2)</t>
    <phoneticPr fontId="16" type="noConversion"/>
  </si>
  <si>
    <t>Twin XL: 
1 Quilt 68"W x  90"L 
1 Sham 20"W x 26"L (1)</t>
    <phoneticPr fontId="16" type="noConversion"/>
  </si>
  <si>
    <t>King/Cal King
1 Quilt 108"W x  90"L 
2 Sham 20"W x 36"L (2)</t>
    <phoneticPr fontId="16" type="noConversion"/>
  </si>
  <si>
    <t>1 Shower Curtain
 72"Wx72"L</t>
    <phoneticPr fontId="16" type="noConversion"/>
  </si>
  <si>
    <t>HH14-1995</t>
  </si>
  <si>
    <t>HH14-1996</t>
  </si>
  <si>
    <t>HH14-1994</t>
  </si>
  <si>
    <t>HH70-1996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</si>
</sst>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¥-804]#,##0.00"/>
    <numFmt numFmtId="177" formatCode="_(\$* #,##0.00_);_(\$* \(#,##0.00\);_(\$* \-??_);_(@_)"/>
    <numFmt numFmtId="178" formatCode="_ * #,##0.00_ ;_ * \-#,##0.00_ ;_ * \-??_ ;_ @_ "/>
    <numFmt numFmtId="179" formatCode="\$#,##0.00"/>
    <numFmt numFmtId="180" formatCode="0.0"/>
    <numFmt numFmtId="181" formatCode="0.000"/>
    <numFmt numFmtId="182" formatCode="\$#,##0.0000"/>
    <numFmt numFmtId="183" formatCode="0_);[Red]\(0\)"/>
    <numFmt numFmtId="184" formatCode="[$$-409]#,##0.00;\-[$$-409]#,##0.00"/>
    <numFmt numFmtId="185" formatCode="0.0%"/>
  </numFmts>
  <fonts count="19">
    <font>
      <sz val="11"/>
      <name val="Calibri"/>
      <charset val="1"/>
    </font>
    <font>
      <sz val="10"/>
      <name val="Arial"/>
      <family val="2"/>
      <charset val="1"/>
    </font>
    <font>
      <sz val="11"/>
      <name val="Calibri"/>
      <family val="2"/>
      <charset val="1"/>
    </font>
    <font>
      <sz val="12"/>
      <name val="宋体"/>
      <family val="3"/>
      <charset val="134"/>
    </font>
    <font>
      <sz val="12"/>
      <color theme="1"/>
      <name val="Aptos Narrow"/>
      <family val="2"/>
      <charset val="1"/>
    </font>
    <font>
      <sz val="11"/>
      <color theme="1"/>
      <name val="Aptos Narrow"/>
      <family val="2"/>
      <charset val="1"/>
    </font>
    <font>
      <sz val="11"/>
      <color theme="1"/>
      <name val="Aptos Narrow"/>
      <family val="2"/>
      <charset val="134"/>
    </font>
    <font>
      <sz val="11"/>
      <color theme="1"/>
      <name val="Aptos Narrow"/>
      <family val="3"/>
      <charset val="134"/>
    </font>
    <font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sz val="10"/>
      <color theme="1"/>
      <name val="Arial"/>
      <family val="2"/>
      <charset val="1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  <charset val="1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rgb="FFFBE3D6"/>
      </patternFill>
    </fill>
    <fill>
      <patternFill patternType="solid">
        <fgColor theme="5" tint="0.79989013336588644"/>
        <bgColor rgb="FFE8E8E8"/>
      </patternFill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5" tint="0.59987182226020086"/>
        <bgColor rgb="FFFBE3D6"/>
      </patternFill>
    </fill>
    <fill>
      <patternFill patternType="solid">
        <fgColor theme="6" tint="0.39988402966399123"/>
        <bgColor rgb="FF84E29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8">
    <xf numFmtId="176" fontId="0" fillId="0" borderId="0"/>
    <xf numFmtId="177" fontId="2" fillId="0" borderId="0"/>
    <xf numFmtId="177" fontId="1" fillId="0" borderId="0"/>
    <xf numFmtId="176" fontId="1" fillId="0" borderId="0"/>
    <xf numFmtId="176" fontId="2" fillId="0" borderId="0"/>
    <xf numFmtId="176" fontId="1" fillId="0" borderId="0"/>
    <xf numFmtId="0" fontId="3" fillId="0" borderId="0"/>
    <xf numFmtId="176" fontId="4" fillId="0" borderId="0"/>
    <xf numFmtId="176" fontId="1" fillId="0" borderId="0"/>
    <xf numFmtId="176" fontId="5" fillId="0" borderId="0"/>
    <xf numFmtId="9" fontId="5" fillId="0" borderId="0"/>
    <xf numFmtId="9" fontId="2" fillId="0" borderId="0"/>
    <xf numFmtId="9" fontId="1" fillId="0" borderId="0"/>
    <xf numFmtId="176" fontId="1" fillId="0" borderId="0"/>
    <xf numFmtId="178" fontId="1" fillId="0" borderId="0">
      <alignment vertical="center"/>
    </xf>
    <xf numFmtId="176" fontId="1" fillId="0" borderId="0"/>
    <xf numFmtId="176" fontId="6" fillId="0" borderId="0">
      <alignment vertical="center"/>
    </xf>
    <xf numFmtId="176" fontId="6" fillId="0" borderId="0">
      <alignment vertical="center"/>
    </xf>
    <xf numFmtId="176" fontId="7" fillId="0" borderId="0"/>
    <xf numFmtId="176" fontId="1" fillId="0" borderId="0"/>
    <xf numFmtId="176" fontId="1" fillId="0" borderId="0"/>
    <xf numFmtId="176" fontId="1" fillId="0" borderId="0"/>
    <xf numFmtId="9" fontId="6" fillId="0" borderId="0"/>
    <xf numFmtId="9" fontId="1" fillId="0" borderId="0"/>
    <xf numFmtId="9" fontId="7" fillId="0" borderId="0"/>
    <xf numFmtId="9" fontId="1" fillId="0" borderId="0"/>
    <xf numFmtId="177" fontId="7" fillId="0" borderId="0"/>
    <xf numFmtId="177" fontId="1" fillId="0" borderId="0"/>
  </cellStyleXfs>
  <cellXfs count="78">
    <xf numFmtId="176" fontId="0" fillId="0" borderId="0" xfId="0"/>
    <xf numFmtId="176" fontId="2" fillId="0" borderId="1" xfId="4" applyBorder="1" applyAlignment="1">
      <alignment horizontal="center" vertical="center"/>
    </xf>
    <xf numFmtId="179" fontId="9" fillId="0" borderId="1" xfId="5" applyNumberFormat="1" applyFont="1" applyBorder="1" applyAlignment="1">
      <alignment wrapText="1"/>
    </xf>
    <xf numFmtId="176" fontId="2" fillId="0" borderId="0" xfId="4" applyAlignment="1">
      <alignment horizontal="center" wrapText="1"/>
    </xf>
    <xf numFmtId="176" fontId="2" fillId="0" borderId="0" xfId="4" applyAlignment="1">
      <alignment wrapText="1"/>
    </xf>
    <xf numFmtId="179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80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8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182" fontId="2" fillId="0" borderId="0" xfId="4" applyNumberFormat="1" applyAlignment="1">
      <alignment wrapText="1"/>
    </xf>
    <xf numFmtId="176" fontId="11" fillId="0" borderId="1" xfId="4" applyFont="1" applyBorder="1" applyAlignment="1">
      <alignment horizontal="center" wrapText="1"/>
    </xf>
    <xf numFmtId="176" fontId="11" fillId="5" borderId="1" xfId="4" applyFont="1" applyFill="1" applyBorder="1" applyAlignment="1">
      <alignment horizontal="center" wrapText="1"/>
    </xf>
    <xf numFmtId="176" fontId="12" fillId="5" borderId="1" xfId="4" applyFont="1" applyFill="1" applyBorder="1" applyAlignment="1">
      <alignment horizontal="center" wrapText="1"/>
    </xf>
    <xf numFmtId="176" fontId="12" fillId="6" borderId="1" xfId="4" applyFont="1" applyFill="1" applyBorder="1" applyAlignment="1">
      <alignment horizontal="center" wrapText="1"/>
    </xf>
    <xf numFmtId="176" fontId="11" fillId="6" borderId="1" xfId="4" applyFont="1" applyFill="1" applyBorder="1" applyAlignment="1">
      <alignment horizontal="center" wrapText="1"/>
    </xf>
    <xf numFmtId="1" fontId="11" fillId="0" borderId="1" xfId="4" applyNumberFormat="1" applyFont="1" applyBorder="1" applyAlignment="1">
      <alignment horizontal="center" wrapText="1"/>
    </xf>
    <xf numFmtId="179" fontId="11" fillId="3" borderId="1" xfId="4" applyNumberFormat="1" applyFont="1" applyFill="1" applyBorder="1" applyAlignment="1">
      <alignment wrapText="1"/>
    </xf>
    <xf numFmtId="2" fontId="13" fillId="3" borderId="1" xfId="5" applyNumberFormat="1" applyFont="1" applyFill="1" applyBorder="1" applyAlignment="1">
      <alignment wrapText="1"/>
    </xf>
    <xf numFmtId="2" fontId="11" fillId="3" borderId="1" xfId="4" applyNumberFormat="1" applyFont="1" applyFill="1" applyBorder="1" applyAlignment="1">
      <alignment wrapText="1"/>
    </xf>
    <xf numFmtId="179" fontId="9" fillId="7" borderId="1" xfId="5" applyNumberFormat="1" applyFont="1" applyFill="1" applyBorder="1" applyAlignment="1">
      <alignment wrapText="1"/>
    </xf>
    <xf numFmtId="176" fontId="12" fillId="0" borderId="1" xfId="4" applyFont="1" applyBorder="1" applyAlignment="1">
      <alignment horizontal="center" wrapText="1"/>
    </xf>
    <xf numFmtId="180" fontId="11" fillId="0" borderId="1" xfId="4" applyNumberFormat="1" applyFont="1" applyBorder="1" applyAlignment="1">
      <alignment horizontal="center" wrapText="1"/>
    </xf>
    <xf numFmtId="2" fontId="11" fillId="0" borderId="1" xfId="4" applyNumberFormat="1" applyFont="1" applyBorder="1" applyAlignment="1">
      <alignment horizontal="center" wrapText="1"/>
    </xf>
    <xf numFmtId="181" fontId="13" fillId="0" borderId="1" xfId="5" applyNumberFormat="1" applyFont="1" applyBorder="1" applyAlignment="1">
      <alignment wrapText="1"/>
    </xf>
    <xf numFmtId="181" fontId="9" fillId="0" borderId="1" xfId="5" applyNumberFormat="1" applyFont="1" applyBorder="1" applyAlignment="1">
      <alignment horizontal="center" wrapText="1"/>
    </xf>
    <xf numFmtId="2" fontId="9" fillId="0" borderId="1" xfId="5" applyNumberFormat="1" applyFont="1" applyBorder="1" applyAlignment="1">
      <alignment wrapText="1"/>
    </xf>
    <xf numFmtId="1" fontId="13" fillId="0" borderId="1" xfId="5" applyNumberFormat="1" applyFont="1" applyBorder="1" applyAlignment="1">
      <alignment wrapText="1"/>
    </xf>
    <xf numFmtId="179" fontId="13" fillId="0" borderId="1" xfId="5" applyNumberFormat="1" applyFont="1" applyBorder="1" applyAlignment="1">
      <alignment wrapText="1"/>
    </xf>
    <xf numFmtId="10" fontId="11" fillId="0" borderId="1" xfId="4" applyNumberFormat="1" applyFont="1" applyBorder="1" applyAlignment="1">
      <alignment horizontal="center" wrapText="1"/>
    </xf>
    <xf numFmtId="179" fontId="13" fillId="6" borderId="1" xfId="5" applyNumberFormat="1" applyFont="1" applyFill="1" applyBorder="1" applyAlignment="1">
      <alignment wrapText="1"/>
    </xf>
    <xf numFmtId="2" fontId="13" fillId="0" borderId="1" xfId="5" applyNumberFormat="1" applyFont="1" applyBorder="1" applyAlignment="1">
      <alignment wrapText="1"/>
    </xf>
    <xf numFmtId="179" fontId="13" fillId="4" borderId="1" xfId="5" applyNumberFormat="1" applyFont="1" applyFill="1" applyBorder="1" applyAlignment="1">
      <alignment wrapText="1"/>
    </xf>
    <xf numFmtId="10" fontId="13" fillId="4" borderId="1" xfId="5" applyNumberFormat="1" applyFont="1" applyFill="1" applyBorder="1" applyAlignment="1">
      <alignment wrapText="1"/>
    </xf>
    <xf numFmtId="179" fontId="13" fillId="8" borderId="1" xfId="5" applyNumberFormat="1" applyFont="1" applyFill="1" applyBorder="1" applyAlignment="1">
      <alignment wrapText="1"/>
    </xf>
    <xf numFmtId="10" fontId="9" fillId="4" borderId="3" xfId="5" applyNumberFormat="1" applyFont="1" applyFill="1" applyBorder="1" applyAlignment="1">
      <alignment wrapText="1"/>
    </xf>
    <xf numFmtId="179" fontId="9" fillId="0" borderId="3" xfId="5" applyNumberFormat="1" applyFont="1" applyBorder="1" applyAlignment="1">
      <alignment wrapText="1"/>
    </xf>
    <xf numFmtId="10" fontId="13" fillId="4" borderId="3" xfId="5" applyNumberFormat="1" applyFont="1" applyFill="1" applyBorder="1" applyAlignment="1">
      <alignment wrapText="1"/>
    </xf>
    <xf numFmtId="179" fontId="9" fillId="4" borderId="1" xfId="5" applyNumberFormat="1" applyFont="1" applyFill="1" applyBorder="1" applyAlignment="1">
      <alignment wrapText="1"/>
    </xf>
    <xf numFmtId="179" fontId="9" fillId="0" borderId="0" xfId="5" applyNumberFormat="1" applyFont="1" applyAlignment="1">
      <alignment wrapText="1"/>
    </xf>
    <xf numFmtId="182" fontId="8" fillId="2" borderId="1" xfId="5" applyNumberFormat="1" applyFont="1" applyFill="1" applyBorder="1" applyAlignment="1">
      <alignment wrapText="1"/>
    </xf>
    <xf numFmtId="179" fontId="8" fillId="2" borderId="1" xfId="5" applyNumberFormat="1" applyFont="1" applyFill="1" applyBorder="1" applyAlignment="1">
      <alignment wrapText="1"/>
    </xf>
    <xf numFmtId="10" fontId="8" fillId="2" borderId="1" xfId="5" applyNumberFormat="1" applyFont="1" applyFill="1" applyBorder="1" applyAlignment="1">
      <alignment wrapText="1"/>
    </xf>
    <xf numFmtId="183" fontId="2" fillId="0" borderId="1" xfId="4" applyNumberFormat="1" applyBorder="1" applyAlignment="1">
      <alignment horizontal="center" vertical="center"/>
    </xf>
    <xf numFmtId="184" fontId="2" fillId="0" borderId="1" xfId="4" applyNumberFormat="1" applyBorder="1" applyAlignment="1">
      <alignment horizontal="center" vertical="center"/>
    </xf>
    <xf numFmtId="176" fontId="2" fillId="0" borderId="1" xfId="4" applyBorder="1" applyAlignment="1">
      <alignment horizontal="center" vertical="center" wrapText="1"/>
    </xf>
    <xf numFmtId="176" fontId="2" fillId="6" borderId="1" xfId="4" applyFill="1" applyBorder="1" applyAlignment="1">
      <alignment horizontal="center" vertical="center"/>
    </xf>
    <xf numFmtId="49" fontId="2" fillId="6" borderId="1" xfId="4" applyNumberFormat="1" applyFill="1" applyBorder="1" applyAlignment="1">
      <alignment horizontal="center" vertical="center"/>
    </xf>
    <xf numFmtId="1" fontId="2" fillId="0" borderId="1" xfId="4" applyNumberFormat="1" applyBorder="1" applyAlignment="1">
      <alignment horizontal="center" vertical="center"/>
    </xf>
    <xf numFmtId="179" fontId="2" fillId="0" borderId="3" xfId="4" applyNumberFormat="1" applyBorder="1" applyAlignment="1">
      <alignment horizontal="center" vertical="center" wrapText="1"/>
    </xf>
    <xf numFmtId="4" fontId="2" fillId="0" borderId="3" xfId="4" applyNumberFormat="1" applyBorder="1" applyAlignment="1">
      <alignment horizontal="center" vertical="center"/>
    </xf>
    <xf numFmtId="2" fontId="2" fillId="0" borderId="3" xfId="4" applyNumberFormat="1" applyBorder="1" applyAlignment="1">
      <alignment horizontal="center" vertical="center"/>
    </xf>
    <xf numFmtId="179" fontId="2" fillId="2" borderId="1" xfId="4" applyNumberFormat="1" applyFill="1" applyBorder="1" applyAlignment="1">
      <alignment horizontal="center" vertical="center"/>
    </xf>
    <xf numFmtId="180" fontId="2" fillId="0" borderId="1" xfId="4" applyNumberFormat="1" applyBorder="1" applyAlignment="1">
      <alignment horizontal="center" vertical="center"/>
    </xf>
    <xf numFmtId="181" fontId="2" fillId="2" borderId="1" xfId="4" applyNumberFormat="1" applyFill="1" applyBorder="1" applyAlignment="1">
      <alignment horizontal="center" vertical="center"/>
    </xf>
    <xf numFmtId="181" fontId="2" fillId="0" borderId="1" xfId="4" applyNumberFormat="1" applyBorder="1" applyAlignment="1">
      <alignment horizontal="center" vertical="center"/>
    </xf>
    <xf numFmtId="2" fontId="2" fillId="0" borderId="1" xfId="4" applyNumberFormat="1" applyBorder="1" applyAlignment="1">
      <alignment horizontal="center" vertical="center"/>
    </xf>
    <xf numFmtId="1" fontId="2" fillId="2" borderId="1" xfId="4" applyNumberFormat="1" applyFill="1" applyBorder="1" applyAlignment="1">
      <alignment horizontal="center" vertical="center"/>
    </xf>
    <xf numFmtId="3" fontId="2" fillId="0" borderId="1" xfId="4" applyNumberFormat="1" applyBorder="1" applyAlignment="1">
      <alignment horizontal="center" vertical="center"/>
    </xf>
    <xf numFmtId="185" fontId="2" fillId="0" borderId="1" xfId="4" applyNumberFormat="1" applyBorder="1" applyAlignment="1">
      <alignment horizontal="center" vertical="center"/>
    </xf>
    <xf numFmtId="2" fontId="2" fillId="2" borderId="1" xfId="4" applyNumberFormat="1" applyFill="1" applyBorder="1" applyAlignment="1">
      <alignment horizontal="center" vertical="center"/>
    </xf>
    <xf numFmtId="10" fontId="2" fillId="0" borderId="1" xfId="4" applyNumberFormat="1" applyBorder="1" applyAlignment="1">
      <alignment horizontal="center" vertical="center"/>
    </xf>
    <xf numFmtId="179" fontId="2" fillId="6" borderId="1" xfId="4" applyNumberFormat="1" applyFill="1" applyBorder="1" applyAlignment="1">
      <alignment horizontal="center" vertical="center"/>
    </xf>
    <xf numFmtId="179" fontId="2" fillId="0" borderId="1" xfId="4" applyNumberFormat="1" applyBorder="1" applyAlignment="1">
      <alignment horizontal="center" vertical="center"/>
    </xf>
    <xf numFmtId="10" fontId="0" fillId="2" borderId="1" xfId="11" applyNumberFormat="1" applyFont="1" applyFill="1" applyBorder="1" applyAlignment="1">
      <alignment horizontal="center" vertical="center"/>
    </xf>
    <xf numFmtId="10" fontId="2" fillId="2" borderId="3" xfId="4" applyNumberFormat="1" applyFill="1" applyBorder="1" applyAlignment="1">
      <alignment horizontal="center" vertical="center"/>
    </xf>
    <xf numFmtId="179" fontId="2" fillId="0" borderId="0" xfId="4" applyNumberFormat="1" applyAlignment="1">
      <alignment horizontal="center" vertical="center"/>
    </xf>
    <xf numFmtId="179" fontId="14" fillId="2" borderId="5" xfId="1" applyNumberFormat="1" applyFont="1" applyFill="1" applyBorder="1" applyAlignment="1">
      <alignment horizontal="center" vertical="center"/>
    </xf>
    <xf numFmtId="10" fontId="2" fillId="2" borderId="1" xfId="4" applyNumberFormat="1" applyFill="1" applyBorder="1" applyAlignment="1">
      <alignment horizontal="center" vertical="center"/>
    </xf>
    <xf numFmtId="176" fontId="2" fillId="0" borderId="0" xfId="4" applyAlignment="1">
      <alignment horizontal="center" vertical="center"/>
    </xf>
    <xf numFmtId="176" fontId="15" fillId="0" borderId="1" xfId="4" applyFont="1" applyBorder="1" applyAlignment="1">
      <alignment horizontal="center" vertical="center" wrapText="1"/>
    </xf>
    <xf numFmtId="176" fontId="2" fillId="0" borderId="0" xfId="4" applyAlignment="1">
      <alignment horizontal="left" wrapText="1"/>
    </xf>
    <xf numFmtId="176" fontId="17" fillId="0" borderId="1" xfId="4" applyFont="1" applyBorder="1" applyAlignment="1">
      <alignment horizontal="center" vertical="center" wrapText="1"/>
    </xf>
    <xf numFmtId="176" fontId="18" fillId="0" borderId="1" xfId="4" applyFont="1" applyBorder="1" applyAlignment="1">
      <alignment horizontal="center" vertical="center" wrapText="1"/>
    </xf>
    <xf numFmtId="176" fontId="2" fillId="0" borderId="2" xfId="4" applyBorder="1" applyAlignment="1">
      <alignment horizontal="center" vertical="center"/>
    </xf>
    <xf numFmtId="176" fontId="2" fillId="0" borderId="4" xfId="4" applyBorder="1" applyAlignment="1">
      <alignment horizontal="center" vertical="center"/>
    </xf>
    <xf numFmtId="176" fontId="2" fillId="0" borderId="5" xfId="4" applyBorder="1" applyAlignment="1">
      <alignment horizontal="center" vertical="center"/>
    </xf>
  </cellXfs>
  <cellStyles count="28">
    <cellStyle name="Currency 2 2 2" xfId="2"/>
    <cellStyle name="Normal 1 2" xfId="3"/>
    <cellStyle name="Normal 2" xfId="4"/>
    <cellStyle name="Normal 2 18 2" xfId="5"/>
    <cellStyle name="Normal 3" xfId="6"/>
    <cellStyle name="Normal 3 2 15" xfId="7"/>
    <cellStyle name="Normal 35" xfId="8"/>
    <cellStyle name="Normal 52" xfId="9"/>
    <cellStyle name="Percent 17" xfId="10"/>
    <cellStyle name="Percent 2" xfId="11"/>
    <cellStyle name="Percent 2 2 2" xfId="12"/>
    <cellStyle name="Style 1" xfId="13"/>
    <cellStyle name="百分比 2" xfId="22"/>
    <cellStyle name="百分比 2 2" xfId="23"/>
    <cellStyle name="百分比 3" xfId="24"/>
    <cellStyle name="百分比 5" xfId="25"/>
    <cellStyle name="常规" xfId="0" builtinId="0"/>
    <cellStyle name="常规 18" xfId="15"/>
    <cellStyle name="常规 2" xfId="16"/>
    <cellStyle name="常规 23" xfId="17"/>
    <cellStyle name="常规 3" xfId="18"/>
    <cellStyle name="货币" xfId="1" builtinId="4"/>
    <cellStyle name="货币 2" xfId="26"/>
    <cellStyle name="货币 3" xfId="27"/>
    <cellStyle name="千位分隔 4" xfId="14"/>
    <cellStyle name="样式 1 2" xfId="19"/>
    <cellStyle name="样式 1 2 2" xfId="20"/>
    <cellStyle name="样式 1 5" xfId="2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3CBEB"/>
      <rgbColor rgb="FF808080"/>
      <rgbColor rgb="FF9999FF"/>
      <rgbColor rgb="FF993366"/>
      <rgbColor rgb="FFFFFFCC"/>
      <rgbColor rgb="FFE8E8E8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4E291"/>
      <rgbColor rgb="FFFBE3D6"/>
      <rgbColor rgb="FFA6CAEC"/>
      <rgbColor rgb="FFE59EDD"/>
      <rgbColor rgb="FFCC99FF"/>
      <rgbColor rgb="FFF6C6AD"/>
      <rgbColor rgb="FF3366FF"/>
      <rgbColor rgb="FF47D45A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212911</xdr:colOff>
      <xdr:row>1</xdr:row>
      <xdr:rowOff>1199028</xdr:rowOff>
    </xdr:from>
    <xdr:to>
      <xdr:col>1</xdr:col>
      <xdr:colOff>1313026</xdr:colOff>
      <xdr:row>2</xdr:row>
      <xdr:rowOff>1210234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8B8FCDDB-08A4-D243-0158-34BBC3A2D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8676" y="2487704"/>
          <a:ext cx="1100115" cy="13222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kathy.li\Local%20Settings\Temporary%20Internet%20Files\Content.Outlook\7E91LGYA\bombay%20minkberber%20ex%20china%207-1-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Users\gaellyns\Desktop\Copy%20of%20PO%20Worksheet%20Bundle16-Linens-Textiles-02_23_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Fall%2012%20development\D65%20Holiday\Line%20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panbinxiao\Desktop\codi%20sheet%20set\E: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  <sheetName val="Sheet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6"/>
  <sheetViews>
    <sheetView tabSelected="1" zoomScale="85" zoomScaleNormal="85" workbookViewId="0">
      <selection activeCell="A6" sqref="A6:XFD6"/>
    </sheetView>
  </sheetViews>
  <sheetFormatPr defaultColWidth="9.140625" defaultRowHeight="15"/>
  <cols>
    <col min="1" max="1" width="16.140625" style="3" customWidth="1"/>
    <col min="2" max="2" width="21.5703125" style="4" customWidth="1"/>
    <col min="3" max="3" width="13.140625" style="4" customWidth="1"/>
    <col min="4" max="4" width="19.140625" style="4" customWidth="1"/>
    <col min="5" max="5" width="10.28515625" style="4" customWidth="1"/>
    <col min="6" max="6" width="18.28515625" style="4" customWidth="1"/>
    <col min="7" max="7" width="14.85546875" style="4" customWidth="1"/>
    <col min="8" max="8" width="19.42578125" style="4" customWidth="1"/>
    <col min="9" max="9" width="21" style="4" customWidth="1"/>
    <col min="10" max="10" width="43.28515625" style="4" customWidth="1"/>
    <col min="11" max="11" width="20" style="4" customWidth="1"/>
    <col min="12" max="12" width="27" style="4" customWidth="1"/>
    <col min="13" max="13" width="12" style="4" customWidth="1"/>
    <col min="14" max="14" width="8.85546875" style="4" customWidth="1"/>
    <col min="15" max="15" width="15.5703125" style="4" customWidth="1"/>
    <col min="16" max="16" width="20.42578125" style="4" customWidth="1"/>
    <col min="17" max="17" width="8.85546875" style="5" customWidth="1"/>
    <col min="18" max="18" width="11.140625" style="5" customWidth="1"/>
    <col min="19" max="19" width="9.42578125" style="4" customWidth="1"/>
    <col min="20" max="20" width="13.42578125" style="6" customWidth="1"/>
    <col min="21" max="21" width="8.140625" style="7" customWidth="1"/>
    <col min="22" max="23" width="8.7109375" style="8" customWidth="1"/>
    <col min="24" max="24" width="12.42578125" style="7" customWidth="1"/>
    <col min="25" max="25" width="9.85546875" style="7" customWidth="1"/>
    <col min="26" max="26" width="9" style="7" customWidth="1"/>
    <col min="27" max="27" width="6.28515625" style="6" customWidth="1"/>
    <col min="28" max="28" width="7.85546875" style="8" customWidth="1"/>
    <col min="29" max="29" width="11.42578125" style="8" customWidth="1"/>
    <col min="30" max="30" width="9.85546875" style="6" customWidth="1"/>
    <col min="31" max="32" width="7.85546875" style="4" customWidth="1"/>
    <col min="33" max="33" width="9" style="7" customWidth="1"/>
    <col min="34" max="34" width="9" style="6" customWidth="1"/>
    <col min="35" max="35" width="9" style="8" customWidth="1"/>
    <col min="36" max="36" width="10" style="9" customWidth="1"/>
    <col min="37" max="37" width="9" style="5" customWidth="1"/>
    <col min="38" max="38" width="14.140625" style="4" customWidth="1"/>
    <col min="39" max="39" width="8.42578125" style="10" customWidth="1"/>
    <col min="40" max="40" width="10.7109375" style="5" customWidth="1"/>
    <col min="41" max="41" width="11.28515625" style="5" customWidth="1"/>
    <col min="42" max="42" width="11.5703125" style="5" customWidth="1"/>
    <col min="43" max="43" width="8.28515625" style="5" customWidth="1"/>
    <col min="44" max="44" width="11.5703125" style="10" customWidth="1"/>
    <col min="45" max="46" width="11.5703125" style="8" customWidth="1"/>
    <col min="47" max="47" width="9.140625" style="8"/>
    <col min="48" max="48" width="8.140625" style="10" customWidth="1"/>
    <col min="49" max="49" width="10.85546875" style="5" customWidth="1"/>
    <col min="50" max="50" width="8.140625" style="10" customWidth="1"/>
    <col min="51" max="51" width="9.140625" style="5"/>
    <col min="52" max="52" width="11.7109375" style="10" customWidth="1"/>
    <col min="53" max="53" width="9.28515625" style="5" customWidth="1"/>
    <col min="54" max="54" width="6.85546875" style="5" customWidth="1"/>
    <col min="55" max="55" width="9.140625" style="5"/>
    <col min="56" max="56" width="7.42578125" style="5" customWidth="1"/>
    <col min="57" max="57" width="7.7109375" style="5" customWidth="1"/>
    <col min="58" max="58" width="11.42578125" style="5" customWidth="1"/>
    <col min="59" max="59" width="11.85546875" style="4" customWidth="1"/>
    <col min="60" max="60" width="11.28515625" style="11" customWidth="1"/>
    <col min="61" max="61" width="9.85546875" style="5" customWidth="1"/>
    <col min="62" max="62" width="15" style="10" customWidth="1"/>
    <col min="63" max="63" width="10.140625" style="5" customWidth="1"/>
    <col min="64" max="64" width="8.85546875" style="5" customWidth="1"/>
    <col min="65" max="65" width="10.85546875" style="5" customWidth="1"/>
    <col min="66" max="66" width="8.140625" style="10" customWidth="1"/>
    <col min="67" max="69" width="10.42578125" style="5" customWidth="1"/>
    <col min="70" max="70" width="12.42578125" style="4" customWidth="1"/>
    <col min="71" max="71" width="10.42578125" style="4" customWidth="1"/>
    <col min="72" max="72" width="9.5703125" style="4" customWidth="1"/>
    <col min="73" max="73" width="13.42578125" style="4" customWidth="1"/>
    <col min="74" max="74" width="13.42578125" style="10" customWidth="1"/>
    <col min="75" max="16384" width="9.140625" style="4"/>
  </cols>
  <sheetData>
    <row r="1" spans="1:74" ht="57.75" customHeight="1">
      <c r="A1" s="12" t="s">
        <v>3</v>
      </c>
      <c r="B1" s="12" t="s">
        <v>4</v>
      </c>
      <c r="C1" s="13" t="s">
        <v>5</v>
      </c>
      <c r="D1" s="14" t="s">
        <v>0</v>
      </c>
      <c r="E1" s="14" t="s">
        <v>1</v>
      </c>
      <c r="F1" s="15" t="s">
        <v>6</v>
      </c>
      <c r="G1" s="13" t="s">
        <v>7</v>
      </c>
      <c r="H1" s="16" t="s">
        <v>8</v>
      </c>
      <c r="I1" s="16" t="s">
        <v>9</v>
      </c>
      <c r="J1" s="16" t="s">
        <v>10</v>
      </c>
      <c r="K1" s="16" t="s">
        <v>11</v>
      </c>
      <c r="L1" s="16" t="s">
        <v>12</v>
      </c>
      <c r="M1" s="16" t="s">
        <v>13</v>
      </c>
      <c r="N1" s="13" t="s">
        <v>14</v>
      </c>
      <c r="O1" s="13" t="s">
        <v>15</v>
      </c>
      <c r="P1" s="13" t="s">
        <v>16</v>
      </c>
      <c r="Q1" s="13" t="s">
        <v>17</v>
      </c>
      <c r="R1" s="13" t="s">
        <v>18</v>
      </c>
      <c r="S1" s="16" t="s">
        <v>19</v>
      </c>
      <c r="T1" s="17" t="s">
        <v>20</v>
      </c>
      <c r="U1" s="18" t="s">
        <v>21</v>
      </c>
      <c r="V1" s="19" t="s">
        <v>22</v>
      </c>
      <c r="W1" s="20" t="s">
        <v>23</v>
      </c>
      <c r="X1" s="21" t="s">
        <v>24</v>
      </c>
      <c r="Y1" s="22" t="s">
        <v>25</v>
      </c>
      <c r="Z1" s="23" t="s">
        <v>26</v>
      </c>
      <c r="AA1" s="23" t="s">
        <v>27</v>
      </c>
      <c r="AB1" s="23" t="s">
        <v>28</v>
      </c>
      <c r="AC1" s="24" t="s">
        <v>29</v>
      </c>
      <c r="AD1" s="17" t="s">
        <v>30</v>
      </c>
      <c r="AE1" s="25" t="s">
        <v>31</v>
      </c>
      <c r="AF1" s="26" t="s">
        <v>32</v>
      </c>
      <c r="AG1" s="23" t="s">
        <v>33</v>
      </c>
      <c r="AH1" s="23" t="s">
        <v>34</v>
      </c>
      <c r="AI1" s="23" t="s">
        <v>35</v>
      </c>
      <c r="AJ1" s="24" t="s">
        <v>36</v>
      </c>
      <c r="AK1" s="27" t="s">
        <v>37</v>
      </c>
      <c r="AL1" s="28" t="s">
        <v>38</v>
      </c>
      <c r="AM1" s="12" t="s">
        <v>39</v>
      </c>
      <c r="AN1" s="29" t="s">
        <v>40</v>
      </c>
      <c r="AO1" s="12" t="s">
        <v>41</v>
      </c>
      <c r="AP1" s="30" t="s">
        <v>42</v>
      </c>
      <c r="AQ1" s="31" t="s">
        <v>43</v>
      </c>
      <c r="AR1" s="29" t="s">
        <v>44</v>
      </c>
      <c r="AS1" s="32" t="s">
        <v>45</v>
      </c>
      <c r="AT1" s="32" t="s">
        <v>46</v>
      </c>
      <c r="AU1" s="24" t="s">
        <v>47</v>
      </c>
      <c r="AV1" s="29" t="s">
        <v>48</v>
      </c>
      <c r="AW1" s="30" t="s">
        <v>49</v>
      </c>
      <c r="AX1" s="29" t="s">
        <v>50</v>
      </c>
      <c r="AY1" s="30" t="s">
        <v>51</v>
      </c>
      <c r="AZ1" s="29" t="s">
        <v>76</v>
      </c>
      <c r="BA1" s="30" t="s">
        <v>52</v>
      </c>
      <c r="BB1" s="29" t="s">
        <v>53</v>
      </c>
      <c r="BC1" s="2" t="s">
        <v>54</v>
      </c>
      <c r="BD1" s="30" t="s">
        <v>55</v>
      </c>
      <c r="BE1" s="29" t="s">
        <v>56</v>
      </c>
      <c r="BF1" s="29" t="s">
        <v>57</v>
      </c>
      <c r="BG1" s="33" t="s">
        <v>58</v>
      </c>
      <c r="BH1" s="34" t="s">
        <v>59</v>
      </c>
      <c r="BI1" s="35" t="s">
        <v>60</v>
      </c>
      <c r="BJ1" s="36" t="s">
        <v>61</v>
      </c>
      <c r="BK1" s="29" t="s">
        <v>62</v>
      </c>
      <c r="BL1" s="37" t="s">
        <v>63</v>
      </c>
      <c r="BM1" s="33" t="s">
        <v>64</v>
      </c>
      <c r="BN1" s="38" t="s">
        <v>65</v>
      </c>
      <c r="BO1" s="39" t="s">
        <v>66</v>
      </c>
      <c r="BP1" s="39" t="s">
        <v>67</v>
      </c>
      <c r="BQ1" s="40"/>
      <c r="BR1" s="41" t="s">
        <v>68</v>
      </c>
      <c r="BS1" s="42" t="s">
        <v>69</v>
      </c>
      <c r="BT1" s="41" t="s">
        <v>70</v>
      </c>
      <c r="BU1" s="42" t="s">
        <v>71</v>
      </c>
      <c r="BV1" s="43" t="s">
        <v>72</v>
      </c>
    </row>
    <row r="2" spans="1:74" s="70" customFormat="1" ht="103.5" customHeight="1">
      <c r="A2" s="44">
        <v>1</v>
      </c>
      <c r="B2" s="75"/>
      <c r="C2" s="1"/>
      <c r="D2" s="1" t="s">
        <v>77</v>
      </c>
      <c r="E2" s="1"/>
      <c r="F2" s="1" t="s">
        <v>2</v>
      </c>
      <c r="G2" s="45" t="s">
        <v>78</v>
      </c>
      <c r="H2" s="46" t="s">
        <v>79</v>
      </c>
      <c r="I2" s="1" t="s">
        <v>73</v>
      </c>
      <c r="J2" s="46" t="s">
        <v>80</v>
      </c>
      <c r="K2" s="46" t="s">
        <v>82</v>
      </c>
      <c r="L2" s="73" t="s">
        <v>92</v>
      </c>
      <c r="M2" s="1" t="s">
        <v>83</v>
      </c>
      <c r="N2" s="46"/>
      <c r="O2" s="47" t="s">
        <v>97</v>
      </c>
      <c r="P2" s="48"/>
      <c r="Q2" s="1"/>
      <c r="R2" s="1"/>
      <c r="S2" s="1" t="s">
        <v>84</v>
      </c>
      <c r="T2" s="49">
        <v>75</v>
      </c>
      <c r="U2" s="50"/>
      <c r="V2" s="51">
        <f>X2*W2</f>
        <v>158.31199999999998</v>
      </c>
      <c r="W2" s="52">
        <v>7.7</v>
      </c>
      <c r="X2" s="53">
        <v>20.56</v>
      </c>
      <c r="Y2" s="1" t="s">
        <v>74</v>
      </c>
      <c r="Z2" s="54">
        <v>44</v>
      </c>
      <c r="AA2" s="54">
        <v>37</v>
      </c>
      <c r="AB2" s="54">
        <v>15</v>
      </c>
      <c r="AC2" s="49"/>
      <c r="AD2" s="49">
        <v>1</v>
      </c>
      <c r="AE2" s="55">
        <f>IF(Z2="","",Z2*AA2*AB2/1000000)</f>
        <v>2.4420000000000001E-2</v>
      </c>
      <c r="AF2" s="56"/>
      <c r="AG2" s="54"/>
      <c r="AH2" s="54"/>
      <c r="AI2" s="54"/>
      <c r="AJ2" s="57"/>
      <c r="AK2" s="57">
        <v>65</v>
      </c>
      <c r="AL2" s="58">
        <f>IF(AD2="","",AK2/AE2*AD2)</f>
        <v>2661.7526617526619</v>
      </c>
      <c r="AM2" s="59">
        <v>4000</v>
      </c>
      <c r="AN2" s="53">
        <f>IF(ISERROR(AM2/AL2),"",AM2/AL2)</f>
        <v>1.5027692307692306</v>
      </c>
      <c r="AO2" s="1" t="s">
        <v>85</v>
      </c>
      <c r="AP2" s="60">
        <v>0.14399999999999999</v>
      </c>
      <c r="AQ2" s="53">
        <f>IF(ISERROR(X2*AP2),"",X2*AP2)</f>
        <v>2.9606399999999997</v>
      </c>
      <c r="AR2" s="53">
        <f>IF(ISERROR(X2+AN2+AQ2),"",X2+AN2+AQ2)</f>
        <v>25.023409230769232</v>
      </c>
      <c r="AS2" s="61">
        <f>IF(ISERROR(Z2*AA2*AB2/AD2),"",Z2*AA2*AB2/AD2)</f>
        <v>24420</v>
      </c>
      <c r="AT2" s="61">
        <f>IF(ISERROR(AS2/28316.847),"",AS2/28316.847)</f>
        <v>0.86238414891318937</v>
      </c>
      <c r="AU2" s="57">
        <v>4</v>
      </c>
      <c r="AV2" s="53">
        <f>IF(ISERROR(AT2*AU2),"",AT2*AU2)</f>
        <v>3.4495365956527575</v>
      </c>
      <c r="AW2" s="62">
        <v>0.1</v>
      </c>
      <c r="AX2" s="53">
        <f>IF(ISERROR(BI2*AW2),"",BI2*AW2)</f>
        <v>6.4995000000000012</v>
      </c>
      <c r="AY2" s="62">
        <v>0</v>
      </c>
      <c r="AZ2" s="63" t="e">
        <f>IF(AT2="","",((IF(AT2&lt;0.6,#REF!,IF(AT2&lt;1.2,#REF!,IF(AT2&lt;1.8,#REF!,IF(AT2&lt;2.7,#REF!,IF(AT2&lt;4.8,#REF!,IF(AT2&lt;12.5,#REF!,IF(AT2&lt;50,#REF!,#REF!))))))))+(IF(AT2&lt;0.6,#REF!,IF(AT2&lt;1.2,#REF!,IF(AT2&lt;1.8,#REF!,IF(AT2&lt;2.7,#REF!,IF(AT2&lt;4.8,#REF!,IF(AT2&lt;12.5,#REF!,IF(AT2&lt;50,#REF!,#REF!)))))))))/AD2)</f>
        <v>#REF!</v>
      </c>
      <c r="BA2" s="62">
        <v>0</v>
      </c>
      <c r="BB2" s="53">
        <f>IF(ISERROR(BI2*BA2),"",BI2*BA2)</f>
        <v>0</v>
      </c>
      <c r="BC2" s="64" t="s">
        <v>75</v>
      </c>
      <c r="BD2" s="62">
        <v>0.15</v>
      </c>
      <c r="BE2" s="53">
        <f>IF(ISERROR(BI2*BD2),"",BI2*BD2)</f>
        <v>9.74925</v>
      </c>
      <c r="BF2" s="53" t="str">
        <f>IF(ISERROR(AV2+AX2+AZ2+BB2+BE2),"",AV2+AX2+AZ2+BB2+BE2)</f>
        <v/>
      </c>
      <c r="BG2" s="53" t="str">
        <f>IF(ISERROR(AR2+BF2),"",AR2+BF2)</f>
        <v/>
      </c>
      <c r="BH2" s="65" t="str">
        <f>IF(ISERROR((BI2-BG2)/BI2),"",(BI2-BG2)/BI2)</f>
        <v/>
      </c>
      <c r="BI2" s="53">
        <f>IF(BO2="","",BO2*(1-BP2))</f>
        <v>64.995000000000005</v>
      </c>
      <c r="BJ2" s="62">
        <v>0.3</v>
      </c>
      <c r="BK2" s="53">
        <f>IF(BJ2="","",BO2*BJ2)</f>
        <v>38.997</v>
      </c>
      <c r="BL2" s="64">
        <v>15</v>
      </c>
      <c r="BM2" s="53" t="str">
        <f>IF(ISERROR(BG2+BK2+BL2),"",BG2+BK2+BL2)</f>
        <v/>
      </c>
      <c r="BN2" s="66" t="e">
        <f>IF(BO2="","",(BO2-BM2)/BO2)</f>
        <v>#VALUE!</v>
      </c>
      <c r="BO2" s="64">
        <v>129.99</v>
      </c>
      <c r="BP2" s="62">
        <v>0.5</v>
      </c>
      <c r="BQ2" s="67"/>
      <c r="BR2" s="53">
        <f>BI2</f>
        <v>64.995000000000005</v>
      </c>
      <c r="BS2" s="68">
        <f>IF(BT2="","",CEILING(BT2/0.9 - 0.01, 10) - 0.01)</f>
        <v>149.99</v>
      </c>
      <c r="BT2" s="53">
        <f>IF(BO2="","",BO2)</f>
        <v>129.99</v>
      </c>
      <c r="BU2" s="69">
        <f>IF(BR2="","",(BR2-AR2)/BR2)</f>
        <v>0.61499485759259587</v>
      </c>
      <c r="BV2" s="69">
        <f>IF(BS2="","",(BS2-BR2)/BS2)</f>
        <v>0.56667111140742721</v>
      </c>
    </row>
    <row r="3" spans="1:74" s="70" customFormat="1" ht="103.5" customHeight="1">
      <c r="A3" s="44">
        <v>2</v>
      </c>
      <c r="B3" s="76"/>
      <c r="C3" s="1"/>
      <c r="D3" s="1" t="s">
        <v>77</v>
      </c>
      <c r="E3" s="1"/>
      <c r="F3" s="1" t="s">
        <v>2</v>
      </c>
      <c r="G3" s="45" t="s">
        <v>78</v>
      </c>
      <c r="H3" s="46" t="s">
        <v>79</v>
      </c>
      <c r="I3" s="1" t="s">
        <v>73</v>
      </c>
      <c r="J3" s="71" t="s">
        <v>80</v>
      </c>
      <c r="K3" s="46" t="s">
        <v>82</v>
      </c>
      <c r="L3" s="74" t="s">
        <v>91</v>
      </c>
      <c r="M3" s="1" t="s">
        <v>83</v>
      </c>
      <c r="N3" s="46"/>
      <c r="O3" s="47" t="s">
        <v>95</v>
      </c>
      <c r="P3" s="48"/>
      <c r="Q3" s="1"/>
      <c r="R3" s="1"/>
      <c r="S3" s="1" t="s">
        <v>84</v>
      </c>
      <c r="T3" s="49">
        <v>100</v>
      </c>
      <c r="U3" s="50"/>
      <c r="V3" s="51">
        <f t="shared" ref="V3:V5" si="0">X3*W3</f>
        <v>197.12</v>
      </c>
      <c r="W3" s="52">
        <v>7.7</v>
      </c>
      <c r="X3" s="53">
        <v>25.6</v>
      </c>
      <c r="Y3" s="1" t="s">
        <v>74</v>
      </c>
      <c r="Z3" s="54">
        <v>44</v>
      </c>
      <c r="AA3" s="54">
        <v>37</v>
      </c>
      <c r="AB3" s="54">
        <v>20</v>
      </c>
      <c r="AC3" s="49"/>
      <c r="AD3" s="49">
        <v>1</v>
      </c>
      <c r="AE3" s="55">
        <f>IF(Z3="","",Z3*AA3*AB3/1000000)</f>
        <v>3.2559999999999999E-2</v>
      </c>
      <c r="AF3" s="56"/>
      <c r="AG3" s="54"/>
      <c r="AH3" s="54"/>
      <c r="AI3" s="54"/>
      <c r="AJ3" s="57"/>
      <c r="AK3" s="57">
        <v>65</v>
      </c>
      <c r="AL3" s="58">
        <f>IF(AD3="","",AK3/AE3*AD3)</f>
        <v>1996.3144963144964</v>
      </c>
      <c r="AM3" s="59">
        <v>4000</v>
      </c>
      <c r="AN3" s="53">
        <f>IF(ISERROR(AM3/AL3),"",AM3/AL3)</f>
        <v>2.0036923076923077</v>
      </c>
      <c r="AO3" s="1" t="s">
        <v>85</v>
      </c>
      <c r="AP3" s="60">
        <v>0.14399999999999999</v>
      </c>
      <c r="AQ3" s="53">
        <f>IF(ISERROR(X3*AP3),"",X3*AP3)</f>
        <v>3.6863999999999999</v>
      </c>
      <c r="AR3" s="53">
        <f>IF(ISERROR(X3+AN3+AQ3),"",X3+AN3+AQ3)</f>
        <v>31.290092307692309</v>
      </c>
      <c r="AS3" s="61">
        <f>IF(ISERROR(Z3*AA3*AB3/AD3),"",Z3*AA3*AB3/AD3)</f>
        <v>32560</v>
      </c>
      <c r="AT3" s="61">
        <f>IF(ISERROR(AS3/28316.847),"",AS3/28316.847)</f>
        <v>1.1498455318842524</v>
      </c>
      <c r="AU3" s="57">
        <v>4</v>
      </c>
      <c r="AV3" s="53">
        <f>IF(ISERROR(AT3*AU3),"",AT3*AU3)</f>
        <v>4.5993821275370097</v>
      </c>
      <c r="AW3" s="62">
        <v>0.1</v>
      </c>
      <c r="AX3" s="53">
        <f>IF(ISERROR(BI3*AW3),"",BI3*AW3)</f>
        <v>7.4995000000000012</v>
      </c>
      <c r="AY3" s="62">
        <v>0</v>
      </c>
      <c r="AZ3" s="63" t="e">
        <f>IF(AT3="","",((IF(AT3&lt;0.6,#REF!,IF(AT3&lt;1.2,#REF!,IF(AT3&lt;1.8,#REF!,IF(AT3&lt;2.7,#REF!,IF(AT3&lt;4.8,#REF!,IF(AT3&lt;12.5,#REF!,IF(AT3&lt;50,#REF!,#REF!))))))))+(IF(AT3&lt;0.6,#REF!,IF(AT3&lt;1.2,#REF!,IF(AT3&lt;1.8,#REF!,IF(AT3&lt;2.7,#REF!,IF(AT3&lt;4.8,#REF!,IF(AT3&lt;12.5,#REF!,IF(AT3&lt;50,#REF!,#REF!)))))))))/AD3)</f>
        <v>#REF!</v>
      </c>
      <c r="BA3" s="62">
        <v>0</v>
      </c>
      <c r="BB3" s="53">
        <f>IF(ISERROR(BI3*BA3),"",BI3*BA3)</f>
        <v>0</v>
      </c>
      <c r="BC3" s="64" t="s">
        <v>75</v>
      </c>
      <c r="BD3" s="62">
        <v>0.15</v>
      </c>
      <c r="BE3" s="53">
        <f>IF(ISERROR(BI3*BD3),"",BI3*BD3)</f>
        <v>11.24925</v>
      </c>
      <c r="BF3" s="53" t="str">
        <f>IF(ISERROR(AV3+AX3+AZ3+BB3+BE3),"",AV3+AX3+AZ3+BB3+BE3)</f>
        <v/>
      </c>
      <c r="BG3" s="53" t="str">
        <f>IF(ISERROR(AR3+BF3),"",AR3+BF3)</f>
        <v/>
      </c>
      <c r="BH3" s="65" t="str">
        <f t="shared" ref="BH3:BH5" si="1">IF(ISERROR((BI3-BG3)/BI3),"",(BI3-BG3)/BI3)</f>
        <v/>
      </c>
      <c r="BI3" s="53">
        <f>IF(BO3="","",BO3*(1-BP3))</f>
        <v>74.995000000000005</v>
      </c>
      <c r="BJ3" s="62">
        <v>0.3</v>
      </c>
      <c r="BK3" s="53">
        <f>IF(BJ3="","",BO3*BJ3)</f>
        <v>44.997</v>
      </c>
      <c r="BL3" s="64">
        <v>15</v>
      </c>
      <c r="BM3" s="53" t="str">
        <f>IF(ISERROR(BG3+BK3+BL3),"",BG3+BK3+BL3)</f>
        <v/>
      </c>
      <c r="BN3" s="66" t="e">
        <f>IF(BO3="","",(BO3-BM3)/BO3)</f>
        <v>#VALUE!</v>
      </c>
      <c r="BO3" s="64">
        <v>149.99</v>
      </c>
      <c r="BP3" s="62">
        <v>0.5</v>
      </c>
      <c r="BQ3" s="67"/>
      <c r="BR3" s="53">
        <f>BI3</f>
        <v>74.995000000000005</v>
      </c>
      <c r="BS3" s="68">
        <f>IF(BT3="","",CEILING(BT3/0.9 - 0.01, 10) - 0.01)</f>
        <v>169.99</v>
      </c>
      <c r="BT3" s="53">
        <f>IF(BO3="","",BO3)</f>
        <v>149.99</v>
      </c>
      <c r="BU3" s="69">
        <f>IF(BR3="","",(BR3-AR3)/BR3)</f>
        <v>0.5827709539610334</v>
      </c>
      <c r="BV3" s="69">
        <f>IF(BS3="","",(BS3-BR3)/BS3)</f>
        <v>0.55882698982293078</v>
      </c>
    </row>
    <row r="4" spans="1:74" s="70" customFormat="1" ht="103.5" customHeight="1">
      <c r="A4" s="44">
        <v>3</v>
      </c>
      <c r="B4" s="77"/>
      <c r="C4" s="1"/>
      <c r="D4" s="1" t="s">
        <v>77</v>
      </c>
      <c r="E4" s="1"/>
      <c r="F4" s="1" t="s">
        <v>2</v>
      </c>
      <c r="G4" s="45" t="s">
        <v>78</v>
      </c>
      <c r="H4" s="46" t="s">
        <v>79</v>
      </c>
      <c r="I4" s="1" t="s">
        <v>73</v>
      </c>
      <c r="J4" s="71" t="s">
        <v>80</v>
      </c>
      <c r="K4" s="46" t="s">
        <v>82</v>
      </c>
      <c r="L4" s="74" t="s">
        <v>93</v>
      </c>
      <c r="M4" s="1" t="s">
        <v>83</v>
      </c>
      <c r="N4" s="46"/>
      <c r="O4" s="47" t="s">
        <v>96</v>
      </c>
      <c r="P4" s="48"/>
      <c r="Q4" s="1"/>
      <c r="R4" s="1"/>
      <c r="S4" s="1" t="s">
        <v>84</v>
      </c>
      <c r="T4" s="49">
        <v>100</v>
      </c>
      <c r="U4" s="50"/>
      <c r="V4" s="51">
        <f t="shared" si="0"/>
        <v>234.85</v>
      </c>
      <c r="W4" s="52">
        <v>7.7</v>
      </c>
      <c r="X4" s="53">
        <v>30.5</v>
      </c>
      <c r="Y4" s="1" t="s">
        <v>74</v>
      </c>
      <c r="Z4" s="54">
        <v>44</v>
      </c>
      <c r="AA4" s="54">
        <v>37</v>
      </c>
      <c r="AB4" s="54">
        <v>22</v>
      </c>
      <c r="AC4" s="49"/>
      <c r="AD4" s="49">
        <v>1</v>
      </c>
      <c r="AE4" s="55">
        <f>IF(Z4="","",Z4*AA4*AB4/1000000)</f>
        <v>3.5816000000000001E-2</v>
      </c>
      <c r="AF4" s="56"/>
      <c r="AG4" s="54"/>
      <c r="AH4" s="54"/>
      <c r="AI4" s="54"/>
      <c r="AJ4" s="57"/>
      <c r="AK4" s="57">
        <v>65</v>
      </c>
      <c r="AL4" s="58">
        <f>IF(AD4="","",AK4/AE4*AD4)</f>
        <v>1814.8313602859057</v>
      </c>
      <c r="AM4" s="59">
        <v>4000</v>
      </c>
      <c r="AN4" s="53">
        <f>IF(ISERROR(AM4/AL4),"",AM4/AL4)</f>
        <v>2.2040615384615383</v>
      </c>
      <c r="AO4" s="1" t="s">
        <v>85</v>
      </c>
      <c r="AP4" s="60">
        <v>0.14399999999999999</v>
      </c>
      <c r="AQ4" s="53">
        <f>IF(ISERROR(X4*AP4),"",X4*AP4)</f>
        <v>4.3919999999999995</v>
      </c>
      <c r="AR4" s="53">
        <f>IF(ISERROR(X4+AN4+AQ4),"",X4+AN4+AQ4)</f>
        <v>37.096061538461541</v>
      </c>
      <c r="AS4" s="61">
        <f>IF(ISERROR(Z4*AA4*AB4/AD4),"",Z4*AA4*AB4/AD4)</f>
        <v>35816</v>
      </c>
      <c r="AT4" s="61">
        <f>IF(ISERROR(AS4/28316.847),"",AS4/28316.847)</f>
        <v>1.2648300850726777</v>
      </c>
      <c r="AU4" s="57">
        <v>4</v>
      </c>
      <c r="AV4" s="53">
        <f>IF(ISERROR(AT4*AU4),"",AT4*AU4)</f>
        <v>5.0593203402907108</v>
      </c>
      <c r="AW4" s="62">
        <v>0.1</v>
      </c>
      <c r="AX4" s="53">
        <f>IF(ISERROR(BI4*AW4),"",BI4*AW4)</f>
        <v>8.4995000000000012</v>
      </c>
      <c r="AY4" s="62">
        <v>0</v>
      </c>
      <c r="AZ4" s="63" t="e">
        <f>IF(AT4="","",((IF(AT4&lt;0.6,#REF!,IF(AT4&lt;1.2,#REF!,IF(AT4&lt;1.8,#REF!,IF(AT4&lt;2.7,#REF!,IF(AT4&lt;4.8,#REF!,IF(AT4&lt;12.5,#REF!,IF(AT4&lt;50,#REF!,#REF!))))))))+(IF(AT4&lt;0.6,#REF!,IF(AT4&lt;1.2,#REF!,IF(AT4&lt;1.8,#REF!,IF(AT4&lt;2.7,#REF!,IF(AT4&lt;4.8,#REF!,IF(AT4&lt;12.5,#REF!,IF(AT4&lt;50,#REF!,#REF!)))))))))/AD4)</f>
        <v>#REF!</v>
      </c>
      <c r="BA4" s="62">
        <v>0</v>
      </c>
      <c r="BB4" s="53">
        <f>IF(ISERROR(BI4*BA4),"",BI4*BA4)</f>
        <v>0</v>
      </c>
      <c r="BC4" s="64" t="s">
        <v>75</v>
      </c>
      <c r="BD4" s="62">
        <v>0.15</v>
      </c>
      <c r="BE4" s="53">
        <f>IF(ISERROR(BI4*BD4),"",BI4*BD4)</f>
        <v>12.74925</v>
      </c>
      <c r="BF4" s="53" t="str">
        <f>IF(ISERROR(AV4+AX4+AZ4+BB4+BE4),"",AV4+AX4+AZ4+BB4+BE4)</f>
        <v/>
      </c>
      <c r="BG4" s="53" t="str">
        <f>IF(ISERROR(AR4+BF4),"",AR4+BF4)</f>
        <v/>
      </c>
      <c r="BH4" s="65" t="str">
        <f t="shared" si="1"/>
        <v/>
      </c>
      <c r="BI4" s="53">
        <f>IF(BO4="","",BO4*(1-BP4))</f>
        <v>84.995000000000005</v>
      </c>
      <c r="BJ4" s="62">
        <v>0.3</v>
      </c>
      <c r="BK4" s="53">
        <f>IF(BJ4="","",BO4*BJ4)</f>
        <v>50.997</v>
      </c>
      <c r="BL4" s="64">
        <v>15</v>
      </c>
      <c r="BM4" s="53" t="str">
        <f>IF(ISERROR(BG4+BK4+BL4),"",BG4+BK4+BL4)</f>
        <v/>
      </c>
      <c r="BN4" s="66" t="e">
        <f>IF(BO4="","",(BO4-BM4)/BO4)</f>
        <v>#VALUE!</v>
      </c>
      <c r="BO4" s="64">
        <v>169.99</v>
      </c>
      <c r="BP4" s="62">
        <v>0.5</v>
      </c>
      <c r="BQ4" s="67"/>
      <c r="BR4" s="53">
        <f>BI4</f>
        <v>84.995000000000005</v>
      </c>
      <c r="BS4" s="68">
        <f>IF(BT4="","",CEILING(BT4/0.9 - 0.01, 10) - 0.01)</f>
        <v>189.99</v>
      </c>
      <c r="BT4" s="53">
        <f>IF(BO4="","",BO4)</f>
        <v>169.99</v>
      </c>
      <c r="BU4" s="69">
        <f>IF(BR4="","",(BR4-AR4)/BR4)</f>
        <v>0.56355007308122196</v>
      </c>
      <c r="BV4" s="69">
        <f>IF(BS4="","",(BS4-BR4)/BS4)</f>
        <v>0.55263434917627241</v>
      </c>
    </row>
    <row r="5" spans="1:74" s="70" customFormat="1" ht="103.5" customHeight="1">
      <c r="A5" s="44">
        <v>4</v>
      </c>
      <c r="B5" s="1"/>
      <c r="C5" s="1"/>
      <c r="D5" s="1" t="s">
        <v>77</v>
      </c>
      <c r="E5" s="1"/>
      <c r="F5" s="1" t="s">
        <v>87</v>
      </c>
      <c r="G5" s="45" t="s">
        <v>78</v>
      </c>
      <c r="H5" s="46" t="s">
        <v>79</v>
      </c>
      <c r="I5" s="1" t="s">
        <v>88</v>
      </c>
      <c r="J5" s="71" t="s">
        <v>89</v>
      </c>
      <c r="K5" s="46" t="s">
        <v>81</v>
      </c>
      <c r="L5" s="74" t="s">
        <v>94</v>
      </c>
      <c r="M5" s="1" t="s">
        <v>83</v>
      </c>
      <c r="N5" s="46"/>
      <c r="O5" s="47" t="s">
        <v>98</v>
      </c>
      <c r="P5" s="48"/>
      <c r="Q5" s="1"/>
      <c r="R5" s="1"/>
      <c r="S5" s="1" t="s">
        <v>90</v>
      </c>
      <c r="T5" s="49">
        <v>75</v>
      </c>
      <c r="U5" s="50"/>
      <c r="V5" s="51">
        <f t="shared" si="0"/>
        <v>41.580000000000005</v>
      </c>
      <c r="W5" s="52">
        <v>7.7</v>
      </c>
      <c r="X5" s="53">
        <v>5.4</v>
      </c>
      <c r="Y5" s="1" t="s">
        <v>74</v>
      </c>
      <c r="Z5" s="54">
        <v>48</v>
      </c>
      <c r="AA5" s="54">
        <v>30</v>
      </c>
      <c r="AB5" s="54">
        <v>30</v>
      </c>
      <c r="AC5" s="49"/>
      <c r="AD5" s="49">
        <v>12</v>
      </c>
      <c r="AE5" s="55">
        <f>IF(Z5="","",Z5*AA5*AB5/1000000)</f>
        <v>4.3200000000000002E-2</v>
      </c>
      <c r="AF5" s="56"/>
      <c r="AG5" s="54"/>
      <c r="AH5" s="54"/>
      <c r="AI5" s="54"/>
      <c r="AJ5" s="57"/>
      <c r="AK5" s="57">
        <v>62</v>
      </c>
      <c r="AL5" s="58">
        <f>IF(AD5="","",AK5/AE5*AD5)</f>
        <v>17222.222222222223</v>
      </c>
      <c r="AM5" s="59">
        <v>4000</v>
      </c>
      <c r="AN5" s="53">
        <f>IF(ISERROR(AM5/AL5),"",AM5/AL5)</f>
        <v>0.23225806451612901</v>
      </c>
      <c r="AO5" s="1" t="s">
        <v>86</v>
      </c>
      <c r="AP5" s="60">
        <v>0.27800000000000002</v>
      </c>
      <c r="AQ5" s="53">
        <f>IF(ISERROR(X5*AP5),"",X5*AP5)</f>
        <v>1.5012000000000003</v>
      </c>
      <c r="AR5" s="53">
        <f>IF(ISERROR(X5+AN5+AQ5),"",X5+AN5+AQ5)</f>
        <v>7.1334580645161303</v>
      </c>
      <c r="AS5" s="61">
        <f>IF(ISERROR(Z5*AA5*AB5/AD5),"",Z5*AA5*AB5/AD5)</f>
        <v>3600</v>
      </c>
      <c r="AT5" s="61">
        <f>IF(ISERROR(AS5/28316.847),"",AS5/28316.847)</f>
        <v>0.12713279836558072</v>
      </c>
      <c r="AU5" s="57">
        <v>4</v>
      </c>
      <c r="AV5" s="53">
        <f>IF(ISERROR(AT5*AU5),"",AT5*AU5)</f>
        <v>0.50853119346232289</v>
      </c>
      <c r="AW5" s="62">
        <v>0.1</v>
      </c>
      <c r="AX5" s="53">
        <f>IF(ISERROR(BI5*AW5),"",BI5*AW5)</f>
        <v>1.4995000000000001</v>
      </c>
      <c r="AY5" s="62">
        <v>0</v>
      </c>
      <c r="AZ5" s="63" t="e">
        <f>IF(AT5="","",((IF(AT5&lt;0.6,#REF!,IF(AT5&lt;1.2,#REF!,IF(AT5&lt;1.8,#REF!,IF(AT5&lt;2.7,#REF!,IF(AT5&lt;4.8,#REF!,IF(AT5&lt;12.5,#REF!,IF(AT5&lt;50,#REF!,#REF!))))))))+(IF(AT5&lt;0.6,#REF!,IF(AT5&lt;1.2,#REF!,IF(AT5&lt;1.8,#REF!,IF(AT5&lt;2.7,#REF!,IF(AT5&lt;4.8,#REF!,IF(AT5&lt;12.5,#REF!,IF(AT5&lt;50,#REF!,#REF!)))))))))/AD5)</f>
        <v>#REF!</v>
      </c>
      <c r="BA5" s="62">
        <v>0</v>
      </c>
      <c r="BB5" s="53">
        <v>0</v>
      </c>
      <c r="BC5" s="64" t="s">
        <v>75</v>
      </c>
      <c r="BD5" s="62">
        <v>0.15</v>
      </c>
      <c r="BE5" s="53">
        <f>IF(ISERROR(BI5*BD5),"",BI5*BD5)</f>
        <v>2.24925</v>
      </c>
      <c r="BF5" s="53" t="str">
        <f>IF(ISERROR(AV5+AX5+AZ5+BB5+BE5),"",AV5+AX5+AZ5+BB5+BE5)</f>
        <v/>
      </c>
      <c r="BG5" s="53" t="str">
        <f>IF(ISERROR(AR5+BF5),"",AR5+BF5)</f>
        <v/>
      </c>
      <c r="BH5" s="65" t="str">
        <f t="shared" si="1"/>
        <v/>
      </c>
      <c r="BI5" s="53">
        <f>IF(BO5="","",BO5*(1-BP5))</f>
        <v>14.994999999999999</v>
      </c>
      <c r="BJ5" s="62">
        <v>0.15</v>
      </c>
      <c r="BK5" s="53">
        <f>IF(BJ5="","",BO5*BJ5)</f>
        <v>4.4984999999999999</v>
      </c>
      <c r="BL5" s="64">
        <v>8</v>
      </c>
      <c r="BM5" s="53" t="str">
        <f>IF(ISERROR(BG5+BK5+BL5),"",BG5+BK5+BL5)</f>
        <v/>
      </c>
      <c r="BN5" s="66" t="e">
        <f>IF(BO5="","",(BO5-BM5)/BO5)</f>
        <v>#VALUE!</v>
      </c>
      <c r="BO5" s="64">
        <v>29.99</v>
      </c>
      <c r="BP5" s="62">
        <v>0.5</v>
      </c>
      <c r="BQ5" s="67"/>
      <c r="BR5" s="53">
        <f>BI5</f>
        <v>14.994999999999999</v>
      </c>
      <c r="BS5" s="68">
        <f>IF(BT5="","",CEILING(BT5/0.9 - 0.01, 10) - 0.01)</f>
        <v>39.99</v>
      </c>
      <c r="BT5" s="53">
        <f>IF(BO5="","",BO5)</f>
        <v>29.99</v>
      </c>
      <c r="BU5" s="69">
        <f>IF(BR5="","",(BR5-AR5)/BR5)</f>
        <v>0.52427755488388594</v>
      </c>
      <c r="BV5" s="69">
        <f>IF(BS5="","",(BS5-BR5)/BS5)</f>
        <v>0.62503125781445368</v>
      </c>
    </row>
    <row r="6" spans="1:74">
      <c r="A6" s="72"/>
    </row>
  </sheetData>
  <mergeCells count="1">
    <mergeCell ref="B2:B4"/>
  </mergeCells>
  <phoneticPr fontId="16" type="noConversion"/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Zhu</dc:creator>
  <dc:description/>
  <cp:lastModifiedBy>高丽</cp:lastModifiedBy>
  <cp:revision>0</cp:revision>
  <dcterms:created xsi:type="dcterms:W3CDTF">2025-03-10T18:28:45Z</dcterms:created>
  <dcterms:modified xsi:type="dcterms:W3CDTF">2026-05-20T07:26:11Z</dcterms:modified>
  <dc:language>en-US</dc:language>
</cp:coreProperties>
</file>