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[7]LIST!$D$2:$D$7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[8]Sheet1!$DW$2:$DW$3</definedName>
    <definedName name="chargeback">'[2]other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'[9]x-Lists'!$AB$2:$AB$18</definedName>
    <definedName name="colour">[8]Sheet1!$EH$2:$EH$3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'[10]SUBCATS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'[10]SUBCATS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[11]Info!$F$3:$F$5</definedName>
    <definedName name="diffgrp">'[2]diff group head'!$A$2:$A$47</definedName>
    <definedName name="DIFFS">'[2]other data'!$AF$2:$AF$13</definedName>
    <definedName name="division">'[12]X-PORTS'!$K$4:$K$12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[7]LIST!$E$2:$E$7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[7]LIST!$G$2:$G$7</definedName>
    <definedName name="JLA">#REF!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[7]LIST!$C$2:$C$7</definedName>
    <definedName name="Lighting_or_Candleholders">#REF!</definedName>
    <definedName name="LOCALIZATION__PRICEPOINT">'[9]x-Lists'!$Z$2:$Z$4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[11]Info!$E$2:$E$49</definedName>
    <definedName name="po_type">'[2]other data'!$AU$2:$AU$11</definedName>
    <definedName name="PORT_IFF">[14]a!$A$10:$B$35</definedName>
    <definedName name="ports">'[12]X-PORTS'!$D$4:$D$33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[7]LIST!$B$2:$B$6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'[10]DOMESTIC Worksheet'!$AG$3:$AG$12</definedName>
    <definedName name="RUG">#REF!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'[9]x-Lists'!$AQ$2:$AQ$12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'[9]x-Lists'!$AR$2:$AR$23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'[12]X-PORTS'!$I$5:$I$7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2" i="8"/>
  <c r="AH3" i="8"/>
  <c r="AH2" i="8"/>
  <c r="BA4" i="8" l="1"/>
  <c r="AS4" i="8"/>
  <c r="BA3" i="8"/>
  <c r="AS3" i="8"/>
  <c r="AM3" i="8"/>
  <c r="AK3" i="8"/>
  <c r="AC3" i="8"/>
  <c r="AD3" i="8" s="1"/>
  <c r="AF3" i="8" s="1"/>
  <c r="AT3" i="8" l="1"/>
  <c r="AU3" i="8" s="1"/>
  <c r="AT4" i="8"/>
  <c r="AU4" i="8" s="1"/>
  <c r="AI3" i="8"/>
  <c r="AZ4" i="8" l="1"/>
  <c r="AV3" i="8"/>
  <c r="AZ3" i="8"/>
  <c r="BA2" i="8" l="1"/>
  <c r="AS2" i="8"/>
  <c r="AM2" i="8"/>
  <c r="AK2" i="8"/>
  <c r="AC2" i="8"/>
  <c r="AD2" i="8" s="1"/>
  <c r="AF2" i="8" s="1"/>
  <c r="AT2" i="8" l="1"/>
  <c r="AI2" i="8"/>
  <c r="AU2" i="8" l="1"/>
  <c r="AV2" i="8" l="1"/>
  <c r="AZ2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<sst xmlns="http://schemas.openxmlformats.org/spreadsheetml/2006/main" count="98" uniqueCount="72">
  <si>
    <t>Brand</t>
  </si>
  <si>
    <t>Package Type</t>
  </si>
  <si>
    <t>Royalty</t>
  </si>
  <si>
    <t>Licensor</t>
  </si>
  <si>
    <t>Rolled</t>
  </si>
  <si>
    <t>ELECT BLANKET</t>
  </si>
  <si>
    <t>Serta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</si>
  <si>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</si>
  <si>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</si>
  <si>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</si>
  <si>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</si>
  <si>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</si>
  <si>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</si>
  <si>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</si>
  <si>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</si>
  <si>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</si>
  <si>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</si>
  <si>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</si>
  <si>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</si>
  <si>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</si>
  <si>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</si>
  <si>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</si>
  <si>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</si>
  <si>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</si>
  <si>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</si>
  <si>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</si>
  <si>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</si>
  <si>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</si>
  <si>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</si>
  <si>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</si>
  <si>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</si>
  <si>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</si>
  <si>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</si>
  <si>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</si>
  <si>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</si>
  <si>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</si>
  <si>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</si>
  <si>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</si>
  <si>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</si>
  <si>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</si>
  <si>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</si>
  <si>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</si>
  <si>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</si>
  <si>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</si>
  <si>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</si>
  <si>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</si>
  <si>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</si>
  <si>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</si>
  <si>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</si>
  <si>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</si>
  <si>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</si>
  <si>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</si>
  <si>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</si>
  <si>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</si>
  <si>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Ningbo, China</t>
  </si>
  <si>
    <t>Material-Short</t>
  </si>
  <si>
    <t>Testing</t>
  </si>
  <si>
    <t>50x60"</t>
  </si>
  <si>
    <t>Printed plush to sherpa heated throw</t>
  </si>
  <si>
    <t>Electric Throw Blanket of 100%polyester fabrics</t>
  </si>
  <si>
    <t>6301.10.0000</t>
  </si>
  <si>
    <t>Royalty $</t>
  </si>
  <si>
    <t>extra</t>
  </si>
  <si>
    <t>Purple Plaid</t>
  </si>
  <si>
    <t>Red Plaid</t>
  </si>
  <si>
    <r>
      <t>100%polyester 180gsm Printed Plush to180gsm solid sherpa. Package: Rolled with paper belly band; Caspack: 4pcs/ctn</t>
    </r>
    <r>
      <rPr>
        <sz val="10"/>
        <rFont val="微软雅黑"/>
        <family val="2"/>
        <charset val="134"/>
      </rPr>
      <t>；</t>
    </r>
    <r>
      <rPr>
        <sz val="10"/>
        <rFont val="Calibri"/>
        <family val="2"/>
      </rPr>
      <t>4 hour Auto safety off, Overheat protection, 4settings;Machine washable after removing power cable</t>
    </r>
    <phoneticPr fontId="11" type="noConversion"/>
  </si>
  <si>
    <r>
      <t>100%polyester 180gsm Printed Plush to180gsm solid sherpa. Package: Rolled with paper belly band; Caspack: 4pcs/ctn</t>
    </r>
    <r>
      <rPr>
        <sz val="10"/>
        <rFont val="微软雅黑"/>
        <family val="2"/>
        <charset val="134"/>
      </rPr>
      <t>；</t>
    </r>
    <r>
      <rPr>
        <sz val="10"/>
        <rFont val="Calibri"/>
        <family val="2"/>
      </rPr>
      <t>4 hour Auto safety off, Overheat protection, 4settings;Machine washable after removing power cable</t>
    </r>
  </si>
  <si>
    <t>Serta 4%</t>
  </si>
  <si>
    <t>ST54-4812</t>
    <phoneticPr fontId="11" type="noConversion"/>
  </si>
  <si>
    <t>ST54-4813</t>
  </si>
  <si>
    <t>ST90-4814</t>
    <phoneticPr fontId="11" type="noConversion"/>
  </si>
  <si>
    <r>
      <t>A</t>
    </r>
    <r>
      <rPr>
        <sz val="11"/>
        <rFont val="Calibri"/>
        <family val="2"/>
      </rPr>
      <t>ssortment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</si>
</sst>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"/>
    <numFmt numFmtId="179" formatCode="0.000"/>
    <numFmt numFmtId="181" formatCode="[$$-481]#,##0.00_);[Red]\([$$-481]#,##0.00\)"/>
  </numFmts>
  <fonts count="2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Calibri"/>
      <family val="2"/>
    </font>
    <font>
      <sz val="10"/>
      <name val="微软雅黑"/>
      <family val="2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7">
    <xf numFmtId="181" fontId="0" fillId="0" borderId="0"/>
    <xf numFmtId="181" fontId="6" fillId="0" borderId="0"/>
    <xf numFmtId="181" fontId="6" fillId="0" borderId="0"/>
    <xf numFmtId="181" fontId="6" fillId="0" borderId="0"/>
    <xf numFmtId="181" fontId="5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1" fontId="13" fillId="0" borderId="0"/>
    <xf numFmtId="181" fontId="14" fillId="0" borderId="0">
      <alignment vertical="center"/>
    </xf>
    <xf numFmtId="181" fontId="6" fillId="0" borderId="0"/>
    <xf numFmtId="181" fontId="6" fillId="0" borderId="0"/>
    <xf numFmtId="181" fontId="6" fillId="0" borderId="0" applyProtection="0"/>
    <xf numFmtId="181" fontId="12" fillId="0" borderId="0"/>
    <xf numFmtId="181" fontId="12" fillId="0" borderId="0"/>
    <xf numFmtId="181" fontId="12" fillId="0" borderId="0"/>
    <xf numFmtId="181" fontId="15" fillId="0" borderId="0">
      <alignment vertical="center"/>
    </xf>
    <xf numFmtId="181" fontId="14" fillId="0" borderId="0">
      <alignment vertical="center"/>
    </xf>
    <xf numFmtId="181" fontId="16" fillId="0" borderId="0"/>
    <xf numFmtId="181" fontId="13" fillId="0" borderId="0"/>
    <xf numFmtId="181" fontId="6" fillId="0" borderId="0" applyProtection="0"/>
    <xf numFmtId="181" fontId="6" fillId="0" borderId="0"/>
    <xf numFmtId="181" fontId="13" fillId="0" borderId="0"/>
    <xf numFmtId="181" fontId="6" fillId="0" borderId="0">
      <alignment vertical="center"/>
    </xf>
    <xf numFmtId="181" fontId="17" fillId="0" borderId="0"/>
    <xf numFmtId="181" fontId="6" fillId="0" borderId="0">
      <alignment vertical="center"/>
    </xf>
    <xf numFmtId="181" fontId="6" fillId="0" borderId="0" applyProtection="0"/>
    <xf numFmtId="181" fontId="12" fillId="0" borderId="0"/>
    <xf numFmtId="181" fontId="3" fillId="0" borderId="0">
      <alignment vertical="center"/>
    </xf>
    <xf numFmtId="181" fontId="2" fillId="0" borderId="0">
      <alignment vertical="center"/>
    </xf>
    <xf numFmtId="181" fontId="20" fillId="0" borderId="0"/>
    <xf numFmtId="181" fontId="6" fillId="0" borderId="0"/>
    <xf numFmtId="181" fontId="6" fillId="0" borderId="0"/>
    <xf numFmtId="181" fontId="6" fillId="0" borderId="0"/>
    <xf numFmtId="181" fontId="5" fillId="0" borderId="0"/>
    <xf numFmtId="43" fontId="5" fillId="0" borderId="0" applyFont="0" applyFill="0" applyBorder="0" applyAlignment="0" applyProtection="0"/>
    <xf numFmtId="181" fontId="13" fillId="0" borderId="0"/>
    <xf numFmtId="181" fontId="14" fillId="0" borderId="0">
      <alignment vertical="center"/>
    </xf>
    <xf numFmtId="181" fontId="6" fillId="0" borderId="0"/>
    <xf numFmtId="181" fontId="6" fillId="0" borderId="0"/>
    <xf numFmtId="181" fontId="6" fillId="0" borderId="0" applyProtection="0"/>
    <xf numFmtId="181" fontId="12" fillId="0" borderId="0"/>
    <xf numFmtId="181" fontId="12" fillId="0" borderId="0"/>
    <xf numFmtId="181" fontId="12" fillId="0" borderId="0"/>
    <xf numFmtId="181" fontId="14" fillId="0" borderId="0">
      <alignment vertical="center"/>
    </xf>
    <xf numFmtId="181" fontId="14" fillId="0" borderId="0">
      <alignment vertical="center"/>
    </xf>
    <xf numFmtId="181" fontId="16" fillId="0" borderId="0"/>
    <xf numFmtId="181" fontId="13" fillId="0" borderId="0"/>
    <xf numFmtId="181" fontId="6" fillId="0" borderId="0" applyProtection="0"/>
    <xf numFmtId="181" fontId="6" fillId="0" borderId="0"/>
    <xf numFmtId="181" fontId="13" fillId="0" borderId="0"/>
    <xf numFmtId="181" fontId="6" fillId="0" borderId="0">
      <alignment vertical="center"/>
    </xf>
    <xf numFmtId="181" fontId="12" fillId="0" borderId="0"/>
    <xf numFmtId="181" fontId="6" fillId="0" borderId="0">
      <alignment vertical="center"/>
    </xf>
    <xf numFmtId="181" fontId="6" fillId="0" borderId="0" applyProtection="0"/>
    <xf numFmtId="181" fontId="12" fillId="0" borderId="0"/>
    <xf numFmtId="181" fontId="1" fillId="0" borderId="0">
      <alignment vertical="center"/>
    </xf>
    <xf numFmtId="181" fontId="1" fillId="0" borderId="0">
      <alignment vertical="center"/>
    </xf>
  </cellStyleXfs>
  <cellXfs count="57">
    <xf numFmtId="181" fontId="0" fillId="0" borderId="0" xfId="0"/>
    <xf numFmtId="181" fontId="0" fillId="0" borderId="1" xfId="0" applyBorder="1" applyAlignment="1">
      <alignment wrapText="1"/>
    </xf>
    <xf numFmtId="181" fontId="0" fillId="0" borderId="0" xfId="0" applyAlignment="1">
      <alignment horizontal="center" wrapText="1"/>
    </xf>
    <xf numFmtId="181" fontId="0" fillId="0" borderId="0" xfId="0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81" fontId="4" fillId="0" borderId="1" xfId="0" applyFont="1" applyBorder="1" applyAlignment="1">
      <alignment horizontal="center" wrapText="1"/>
    </xf>
    <xf numFmtId="181" fontId="4" fillId="6" borderId="1" xfId="0" applyFont="1" applyFill="1" applyBorder="1" applyAlignment="1">
      <alignment horizontal="center" wrapText="1"/>
    </xf>
    <xf numFmtId="181" fontId="7" fillId="6" borderId="1" xfId="0" applyFont="1" applyFill="1" applyBorder="1" applyAlignment="1">
      <alignment horizontal="center" wrapText="1"/>
    </xf>
    <xf numFmtId="181" fontId="4" fillId="4" borderId="1" xfId="0" applyNumberFormat="1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center" wrapText="1"/>
    </xf>
    <xf numFmtId="177" fontId="8" fillId="4" borderId="1" xfId="1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4" borderId="1" xfId="0" applyNumberFormat="1" applyFont="1" applyFill="1" applyBorder="1" applyAlignment="1">
      <alignment horizontal="center" wrapText="1"/>
    </xf>
    <xf numFmtId="181" fontId="7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8" fillId="6" borderId="1" xfId="1" applyNumberFormat="1" applyFont="1" applyFill="1" applyBorder="1" applyAlignment="1">
      <alignment wrapText="1"/>
    </xf>
    <xf numFmtId="181" fontId="8" fillId="5" borderId="1" xfId="1" applyFont="1" applyFill="1" applyBorder="1" applyAlignment="1">
      <alignment wrapText="1"/>
    </xf>
    <xf numFmtId="177" fontId="4" fillId="0" borderId="1" xfId="0" applyNumberFormat="1" applyFont="1" applyBorder="1" applyAlignment="1">
      <alignment horizontal="center" wrapText="1"/>
    </xf>
    <xf numFmtId="181" fontId="0" fillId="0" borderId="1" xfId="0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81" fontId="4" fillId="6" borderId="1" xfId="4" applyFont="1" applyFill="1" applyBorder="1" applyAlignment="1">
      <alignment horizontal="center" wrapText="1"/>
    </xf>
    <xf numFmtId="181" fontId="4" fillId="8" borderId="1" xfId="0" applyFont="1" applyFill="1" applyBorder="1" applyAlignment="1">
      <alignment horizontal="center" wrapText="1"/>
    </xf>
    <xf numFmtId="181" fontId="7" fillId="8" borderId="1" xfId="0" applyFont="1" applyFill="1" applyBorder="1" applyAlignment="1">
      <alignment horizontal="center" wrapText="1"/>
    </xf>
    <xf numFmtId="178" fontId="0" fillId="0" borderId="0" xfId="0" applyNumberFormat="1" applyAlignment="1">
      <alignment wrapText="1"/>
    </xf>
    <xf numFmtId="178" fontId="4" fillId="0" borderId="1" xfId="0" applyNumberFormat="1" applyFont="1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77" fontId="10" fillId="3" borderId="2" xfId="1" applyNumberFormat="1" applyFont="1" applyFill="1" applyBorder="1" applyAlignment="1">
      <alignment wrapText="1"/>
    </xf>
    <xf numFmtId="179" fontId="0" fillId="0" borderId="0" xfId="0" applyNumberFormat="1" applyAlignment="1">
      <alignment wrapText="1"/>
    </xf>
    <xf numFmtId="179" fontId="8" fillId="0" borderId="1" xfId="1" applyNumberFormat="1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81" fontId="5" fillId="0" borderId="0" xfId="4" applyAlignment="1">
      <alignment wrapText="1"/>
    </xf>
    <xf numFmtId="181" fontId="5" fillId="0" borderId="1" xfId="4" applyBorder="1" applyAlignment="1">
      <alignment wrapText="1"/>
    </xf>
    <xf numFmtId="181" fontId="5" fillId="0" borderId="1" xfId="0" applyFont="1" applyBorder="1" applyAlignment="1">
      <alignment wrapText="1"/>
    </xf>
    <xf numFmtId="181" fontId="18" fillId="0" borderId="1" xfId="0" applyFont="1" applyBorder="1" applyAlignment="1">
      <alignment wrapText="1"/>
    </xf>
    <xf numFmtId="10" fontId="0" fillId="6" borderId="1" xfId="0" applyNumberFormat="1" applyFill="1" applyBorder="1" applyAlignment="1">
      <alignment wrapText="1"/>
    </xf>
    <xf numFmtId="177" fontId="5" fillId="0" borderId="1" xfId="0" applyNumberFormat="1" applyFont="1" applyBorder="1" applyAlignment="1">
      <alignment wrapText="1"/>
    </xf>
    <xf numFmtId="181" fontId="0" fillId="2" borderId="1" xfId="0" applyFill="1" applyBorder="1" applyAlignment="1">
      <alignment wrapText="1"/>
    </xf>
    <xf numFmtId="181" fontId="6" fillId="6" borderId="1" xfId="29" applyFont="1" applyFill="1" applyBorder="1" applyAlignment="1">
      <alignment wrapText="1"/>
    </xf>
    <xf numFmtId="49" fontId="5" fillId="6" borderId="1" xfId="0" applyNumberFormat="1" applyFont="1" applyFill="1" applyBorder="1" applyAlignment="1">
      <alignment horizontal="left" wrapText="1"/>
    </xf>
    <xf numFmtId="181" fontId="6" fillId="6" borderId="1" xfId="0" applyFont="1" applyFill="1" applyBorder="1"/>
  </cellXfs>
  <cellStyles count="57">
    <cellStyle name="Currency 2" xfId="5"/>
    <cellStyle name="Normal 1 7" xfId="22"/>
    <cellStyle name="Normal 1 7 2" xfId="50"/>
    <cellStyle name="Normal 2" xfId="4"/>
    <cellStyle name="Normal 2 18 2" xfId="1"/>
    <cellStyle name="Normal 2 18 2 2" xfId="30"/>
    <cellStyle name="Normal 2 2" xfId="33"/>
    <cellStyle name="Normal 3" xfId="23"/>
    <cellStyle name="Normal 3 2" xfId="27"/>
    <cellStyle name="Normal 3 2 2" xfId="55"/>
    <cellStyle name="Normal 3 3" xfId="51"/>
    <cellStyle name="Normal 3 3 14" xfId="7"/>
    <cellStyle name="Normal 3 3 14 2" xfId="35"/>
    <cellStyle name="Normal 3 3 14 3" xfId="18"/>
    <cellStyle name="Normal 3 3 14 3 2" xfId="46"/>
    <cellStyle name="Normal 3 32" xfId="21"/>
    <cellStyle name="Normal 3 32 2" xfId="49"/>
    <cellStyle name="Normal 58" xfId="15"/>
    <cellStyle name="Normal 58 2" xfId="43"/>
    <cellStyle name="Normal 59" xfId="28"/>
    <cellStyle name="Normal 59 2" xfId="56"/>
    <cellStyle name="Percent 2" xfId="6"/>
    <cellStyle name="Style 1" xfId="3"/>
    <cellStyle name="Style 1 2" xfId="32"/>
    <cellStyle name="常规" xfId="0" builtinId="0"/>
    <cellStyle name="常规 10 3 3 2" xfId="12"/>
    <cellStyle name="常规 10 3 3 2 2" xfId="40"/>
    <cellStyle name="常规 10 3 4" xfId="26"/>
    <cellStyle name="常规 10 3 4 2" xfId="54"/>
    <cellStyle name="常规 10 4 2" xfId="13"/>
    <cellStyle name="常规 10 4 2 2" xfId="41"/>
    <cellStyle name="常规 12 2 6" xfId="14"/>
    <cellStyle name="常规 12 2 6 2" xfId="42"/>
    <cellStyle name="常规 2" xfId="29"/>
    <cellStyle name="常规 24 2" xfId="17"/>
    <cellStyle name="常规 24 2 2" xfId="45"/>
    <cellStyle name="常规 4 4" xfId="8"/>
    <cellStyle name="常规 4 4 2" xfId="36"/>
    <cellStyle name="常规 4 4 3" xfId="16"/>
    <cellStyle name="常规 4 4 3 2" xfId="44"/>
    <cellStyle name="千位分隔 2" xfId="34"/>
    <cellStyle name="样式 1 2" xfId="2"/>
    <cellStyle name="样式 1 2 2" xfId="31"/>
    <cellStyle name="样式 1 2 4 3" xfId="11"/>
    <cellStyle name="样式 1 2 4 3 2" xfId="19"/>
    <cellStyle name="样式 1 2 4 3 2 2" xfId="47"/>
    <cellStyle name="样式 1 2 4 3 3" xfId="39"/>
    <cellStyle name="样式 1 2 4 5" xfId="25"/>
    <cellStyle name="样式 1 2 4 5 2" xfId="53"/>
    <cellStyle name="样式 1 3 2 2 2" xfId="10"/>
    <cellStyle name="样式 1 3 2 2 2 2" xfId="38"/>
    <cellStyle name="样式 1 3 2 3" xfId="9"/>
    <cellStyle name="样式 1 3 2 3 2" xfId="20"/>
    <cellStyle name="样式 1 3 2 3 2 2" xfId="48"/>
    <cellStyle name="样式 1 3 2 3 3" xfId="37"/>
    <cellStyle name="样式 1 3 6" xfId="24"/>
    <cellStyle name="样式 1 3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</xdr:row>
      <xdr:rowOff>466725</xdr:rowOff>
    </xdr:from>
    <xdr:to>
      <xdr:col>2</xdr:col>
      <xdr:colOff>1</xdr:colOff>
      <xdr:row>1</xdr:row>
      <xdr:rowOff>1072480</xdr:rowOff>
    </xdr:to>
    <xdr:pic>
      <xdr:nvPicPr>
        <xdr:cNvPr id="10" name="图片 59">
          <a:extLst>
            <a:ext uri="{FF2B5EF4-FFF2-40B4-BE49-F238E27FC236}">
              <a16:creationId xmlns:a16="http://schemas.microsoft.com/office/drawing/2014/main" xmlns="" id="{57CFF505-B603-4BC8-9E55-D34BCA440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95326" y="1743075"/>
          <a:ext cx="457200" cy="60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4"/>
  <sheetViews>
    <sheetView tabSelected="1" topLeftCell="F1" workbookViewId="0">
      <selection activeCell="T2" sqref="T2:U4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5703125" style="3" customWidth="1"/>
    <col min="6" max="6" width="11.28515625" style="3" customWidth="1"/>
    <col min="7" max="7" width="11.5703125" style="3" customWidth="1"/>
    <col min="8" max="8" width="15.85546875" style="3" customWidth="1"/>
    <col min="9" max="9" width="21.42578125" style="3" customWidth="1"/>
    <col min="10" max="10" width="24.7109375" style="3" customWidth="1"/>
    <col min="11" max="11" width="22.140625" style="47" customWidth="1"/>
    <col min="12" max="12" width="18.42578125" style="3" customWidth="1"/>
    <col min="13" max="13" width="10.28515625" style="3" customWidth="1"/>
    <col min="14" max="14" width="15.28515625" style="3" customWidth="1"/>
    <col min="15" max="15" width="10.5703125" style="3" bestFit="1" customWidth="1"/>
    <col min="16" max="16" width="16.7109375" style="3" customWidth="1"/>
    <col min="17" max="17" width="8.5703125" style="3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3" customWidth="1"/>
    <col min="24" max="24" width="8.140625" style="39" customWidth="1"/>
    <col min="25" max="25" width="8.7109375" style="39" customWidth="1"/>
    <col min="26" max="26" width="7.140625" style="39" customWidth="1"/>
    <col min="27" max="27" width="9" style="5" customWidth="1"/>
    <col min="28" max="28" width="6.28515625" style="7" customWidth="1"/>
    <col min="29" max="29" width="10" style="44" customWidth="1"/>
    <col min="30" max="30" width="9.85546875" style="7" customWidth="1"/>
    <col min="31" max="31" width="7.85546875" style="3" customWidth="1"/>
    <col min="32" max="32" width="8.85546875" style="6" customWidth="1"/>
    <col min="33" max="33" width="13.28515625" style="3" customWidth="1"/>
    <col min="34" max="34" width="8.42578125" style="8" customWidth="1"/>
    <col min="35" max="35" width="9" style="6" customWidth="1"/>
    <col min="36" max="36" width="7.85546875" style="8" customWidth="1"/>
    <col min="37" max="37" width="5.85546875" style="6" customWidth="1"/>
    <col min="38" max="38" width="11.28515625" style="8" customWidth="1"/>
    <col min="39" max="39" width="9.5703125" style="8" customWidth="1"/>
    <col min="40" max="40" width="10" style="6" customWidth="1"/>
    <col min="41" max="41" width="9.5703125" style="6" customWidth="1"/>
    <col min="42" max="42" width="9.42578125" style="6" customWidth="1"/>
    <col min="43" max="43" width="7.140625" style="8" customWidth="1"/>
    <col min="44" max="44" width="7.85546875" style="8" customWidth="1"/>
    <col min="45" max="45" width="9.5703125" style="6" customWidth="1"/>
    <col min="46" max="46" width="8.140625" style="6" customWidth="1"/>
    <col min="47" max="47" width="9.140625" style="3" customWidth="1"/>
    <col min="48" max="49" width="9.140625" style="3"/>
    <col min="50" max="51" width="9.140625" style="6"/>
    <col min="52" max="52" width="12" style="3" customWidth="1"/>
    <col min="53" max="53" width="17.28515625" style="3" customWidth="1"/>
    <col min="54" max="54" width="10.140625" style="3" bestFit="1" customWidth="1"/>
    <col min="55" max="16384" width="9.140625" style="3"/>
  </cols>
  <sheetData>
    <row r="1" spans="1:53" ht="68.099999999999994" customHeight="1">
      <c r="A1" s="11" t="s">
        <v>7</v>
      </c>
      <c r="B1" s="11" t="s">
        <v>8</v>
      </c>
      <c r="C1" s="37" t="s">
        <v>9</v>
      </c>
      <c r="D1" s="38" t="s">
        <v>0</v>
      </c>
      <c r="E1" s="38" t="s">
        <v>3</v>
      </c>
      <c r="F1" s="13" t="s">
        <v>50</v>
      </c>
      <c r="G1" s="37" t="s">
        <v>10</v>
      </c>
      <c r="H1" s="12" t="s">
        <v>11</v>
      </c>
      <c r="I1" s="36" t="s">
        <v>52</v>
      </c>
      <c r="J1" s="12" t="s">
        <v>12</v>
      </c>
      <c r="K1" s="36" t="s">
        <v>55</v>
      </c>
      <c r="L1" s="12" t="s">
        <v>13</v>
      </c>
      <c r="M1" s="12" t="s">
        <v>14</v>
      </c>
      <c r="N1" s="37" t="s">
        <v>15</v>
      </c>
      <c r="O1" s="37" t="s">
        <v>16</v>
      </c>
      <c r="P1" s="37" t="s">
        <v>17</v>
      </c>
      <c r="Q1" s="36" t="s">
        <v>53</v>
      </c>
      <c r="R1" s="14" t="s">
        <v>18</v>
      </c>
      <c r="S1" s="15" t="s">
        <v>19</v>
      </c>
      <c r="T1" s="16" t="s">
        <v>20</v>
      </c>
      <c r="U1" s="17" t="s">
        <v>21</v>
      </c>
      <c r="V1" s="18" t="s">
        <v>22</v>
      </c>
      <c r="W1" s="19" t="s">
        <v>1</v>
      </c>
      <c r="X1" s="40" t="s">
        <v>23</v>
      </c>
      <c r="Y1" s="40" t="s">
        <v>24</v>
      </c>
      <c r="Z1" s="40" t="s">
        <v>25</v>
      </c>
      <c r="AA1" s="20" t="s">
        <v>26</v>
      </c>
      <c r="AB1" s="21" t="s">
        <v>27</v>
      </c>
      <c r="AC1" s="45" t="s">
        <v>28</v>
      </c>
      <c r="AD1" s="22" t="s">
        <v>29</v>
      </c>
      <c r="AE1" s="11" t="s">
        <v>30</v>
      </c>
      <c r="AF1" s="23" t="s">
        <v>31</v>
      </c>
      <c r="AG1" s="11" t="s">
        <v>32</v>
      </c>
      <c r="AH1" s="24" t="s">
        <v>33</v>
      </c>
      <c r="AI1" s="25" t="s">
        <v>34</v>
      </c>
      <c r="AJ1" s="24" t="s">
        <v>35</v>
      </c>
      <c r="AK1" s="23" t="s">
        <v>36</v>
      </c>
      <c r="AL1" s="42" t="s">
        <v>37</v>
      </c>
      <c r="AM1" s="23" t="s">
        <v>38</v>
      </c>
      <c r="AN1" s="19" t="s">
        <v>56</v>
      </c>
      <c r="AO1" s="24" t="s">
        <v>2</v>
      </c>
      <c r="AP1" s="23" t="s">
        <v>61</v>
      </c>
      <c r="AQ1" s="19" t="s">
        <v>39</v>
      </c>
      <c r="AR1" s="24" t="s">
        <v>40</v>
      </c>
      <c r="AS1" s="23" t="s">
        <v>41</v>
      </c>
      <c r="AT1" s="23" t="s">
        <v>42</v>
      </c>
      <c r="AU1" s="26" t="s">
        <v>43</v>
      </c>
      <c r="AV1" s="26" t="s">
        <v>44</v>
      </c>
      <c r="AW1" s="43" t="s">
        <v>45</v>
      </c>
      <c r="AX1" s="11" t="s">
        <v>46</v>
      </c>
      <c r="AY1" s="11" t="s">
        <v>47</v>
      </c>
      <c r="AZ1" s="27" t="s">
        <v>48</v>
      </c>
      <c r="BA1" s="27" t="s">
        <v>49</v>
      </c>
    </row>
    <row r="2" spans="1:53" ht="106.5">
      <c r="A2" s="28">
        <v>1</v>
      </c>
      <c r="B2" s="1"/>
      <c r="C2" s="1"/>
      <c r="D2" s="1" t="s">
        <v>6</v>
      </c>
      <c r="E2" s="1" t="s">
        <v>67</v>
      </c>
      <c r="F2" s="1" t="s">
        <v>5</v>
      </c>
      <c r="G2" s="1"/>
      <c r="H2" s="49" t="s">
        <v>58</v>
      </c>
      <c r="I2" s="49" t="s">
        <v>58</v>
      </c>
      <c r="J2" s="50" t="s">
        <v>66</v>
      </c>
      <c r="K2" s="48" t="s">
        <v>59</v>
      </c>
      <c r="L2" s="49" t="s">
        <v>57</v>
      </c>
      <c r="M2" s="49" t="s">
        <v>63</v>
      </c>
      <c r="N2" s="1"/>
      <c r="O2" s="56" t="s">
        <v>68</v>
      </c>
      <c r="P2" s="54"/>
      <c r="Q2" s="1" t="s">
        <v>51</v>
      </c>
      <c r="R2" s="29"/>
      <c r="S2" s="30">
        <v>7.7</v>
      </c>
      <c r="T2" s="6">
        <v>10.38</v>
      </c>
      <c r="U2" s="6">
        <v>10.38</v>
      </c>
      <c r="V2" s="9">
        <v>10.38</v>
      </c>
      <c r="W2" s="1" t="s">
        <v>4</v>
      </c>
      <c r="X2" s="41">
        <v>38</v>
      </c>
      <c r="Y2" s="41">
        <v>32</v>
      </c>
      <c r="Z2" s="41">
        <v>38</v>
      </c>
      <c r="AA2" s="30"/>
      <c r="AB2" s="31">
        <v>4</v>
      </c>
      <c r="AC2" s="46">
        <f>IF(X2="","",X2*Y2*Z2/1000000)</f>
        <v>4.5999999999999999E-2</v>
      </c>
      <c r="AD2" s="32">
        <f>IF(AB2="","",65/AC2*AB2)</f>
        <v>5652</v>
      </c>
      <c r="AE2" s="1"/>
      <c r="AF2" s="33">
        <f>IF(ISERROR(AE2/AD2),"",AE2/AD2)</f>
        <v>0</v>
      </c>
      <c r="AG2" s="49" t="s">
        <v>60</v>
      </c>
      <c r="AH2" s="51">
        <f>11.4%+10%</f>
        <v>0.214</v>
      </c>
      <c r="AI2" s="33" t="str">
        <f>IF(ISERROR(#REF!*AH2),"",#REF!*AH2)</f>
        <v/>
      </c>
      <c r="AJ2" s="34">
        <v>0.01</v>
      </c>
      <c r="AK2" s="33">
        <f>IF(ISERROR(AW2*AJ2),"",AW2*AJ2)</f>
        <v>0.14000000000000001</v>
      </c>
      <c r="AL2" s="51">
        <v>0.05</v>
      </c>
      <c r="AM2" s="33">
        <f>IF(ISERROR(AW2*AL2),"",AW2*AL2)</f>
        <v>0.7</v>
      </c>
      <c r="AN2" s="53">
        <v>0.03</v>
      </c>
      <c r="AO2" s="34">
        <v>0.04</v>
      </c>
      <c r="AP2" s="33">
        <f>IF(ISERROR(AW2*AO2),"",AW2*AO2)</f>
        <v>0.56000000000000005</v>
      </c>
      <c r="AQ2" s="52" t="s">
        <v>62</v>
      </c>
      <c r="AR2" s="51">
        <v>0.01</v>
      </c>
      <c r="AS2" s="33">
        <f>IF(ISERROR(AW2*AR2),"",AW2*AR2)</f>
        <v>0.14000000000000001</v>
      </c>
      <c r="AT2" s="33">
        <f>IF(ISERROR(AK2+AM2+AP2+AS2+AN2),"",AK2+AM2+AP2+AS2+AN2)</f>
        <v>1.57</v>
      </c>
      <c r="AU2" s="33" t="str">
        <f>IF(ISERROR(#REF!+AT2),"",#REF!+AT2)</f>
        <v/>
      </c>
      <c r="AV2" s="35" t="str">
        <f>IF(ISERROR((AW2-AU2)/AW2),"",(AW2-AU2)/AW2)</f>
        <v/>
      </c>
      <c r="AW2" s="33">
        <v>13.91</v>
      </c>
      <c r="AX2" s="9" t="s">
        <v>54</v>
      </c>
      <c r="AY2" s="10">
        <v>2500</v>
      </c>
      <c r="AZ2" s="33" t="str">
        <f>IF(ISERROR(AU2*AY2),"",AU2*AY2)</f>
        <v/>
      </c>
      <c r="BA2" s="33">
        <f>IF(ISERROR(AW2*AY2),"",AW2*AY2)</f>
        <v>34775</v>
      </c>
    </row>
    <row r="3" spans="1:53" ht="106.5">
      <c r="A3" s="28">
        <v>2</v>
      </c>
      <c r="B3" s="1"/>
      <c r="C3" s="1"/>
      <c r="D3" s="1" t="s">
        <v>6</v>
      </c>
      <c r="E3" s="1" t="s">
        <v>67</v>
      </c>
      <c r="F3" s="1" t="s">
        <v>5</v>
      </c>
      <c r="G3" s="1"/>
      <c r="H3" s="49" t="s">
        <v>58</v>
      </c>
      <c r="I3" s="49" t="s">
        <v>58</v>
      </c>
      <c r="J3" s="50" t="s">
        <v>65</v>
      </c>
      <c r="K3" s="48" t="s">
        <v>59</v>
      </c>
      <c r="L3" s="49" t="s">
        <v>57</v>
      </c>
      <c r="M3" s="49" t="s">
        <v>64</v>
      </c>
      <c r="N3" s="1"/>
      <c r="O3" s="56" t="s">
        <v>69</v>
      </c>
      <c r="P3" s="54"/>
      <c r="Q3" s="1" t="s">
        <v>51</v>
      </c>
      <c r="R3" s="29"/>
      <c r="S3" s="30">
        <v>7.7</v>
      </c>
      <c r="T3" s="6">
        <v>10.38</v>
      </c>
      <c r="U3" s="6">
        <v>10.38</v>
      </c>
      <c r="V3" s="9">
        <v>10.38</v>
      </c>
      <c r="W3" s="1" t="s">
        <v>4</v>
      </c>
      <c r="X3" s="41">
        <v>38</v>
      </c>
      <c r="Y3" s="41">
        <v>32</v>
      </c>
      <c r="Z3" s="41">
        <v>38</v>
      </c>
      <c r="AA3" s="30"/>
      <c r="AB3" s="31">
        <v>4</v>
      </c>
      <c r="AC3" s="46">
        <f>IF(X3="","",X3*Y3*Z3/1000000)</f>
        <v>4.5999999999999999E-2</v>
      </c>
      <c r="AD3" s="32">
        <f>IF(AB3="","",65/AC3*AB3)</f>
        <v>5652</v>
      </c>
      <c r="AE3" s="1"/>
      <c r="AF3" s="33">
        <f>IF(ISERROR(AE3/AD3),"",AE3/AD3)</f>
        <v>0</v>
      </c>
      <c r="AG3" s="49" t="s">
        <v>60</v>
      </c>
      <c r="AH3" s="51">
        <f>11.4%+10%</f>
        <v>0.214</v>
      </c>
      <c r="AI3" s="33" t="str">
        <f>IF(ISERROR(#REF!*AH3),"",#REF!*AH3)</f>
        <v/>
      </c>
      <c r="AJ3" s="34">
        <v>0.01</v>
      </c>
      <c r="AK3" s="33">
        <f>IF(ISERROR(AW3*AJ3),"",AW3*AJ3)</f>
        <v>0.14000000000000001</v>
      </c>
      <c r="AL3" s="51">
        <v>0.05</v>
      </c>
      <c r="AM3" s="33">
        <f>IF(ISERROR(AW3*AL3),"",AW3*AL3)</f>
        <v>0.7</v>
      </c>
      <c r="AN3" s="53">
        <v>0.03</v>
      </c>
      <c r="AO3" s="34">
        <v>0.04</v>
      </c>
      <c r="AP3" s="33">
        <f>IF(ISERROR(AW3*AO3),"",AW3*AO3)</f>
        <v>0.56000000000000005</v>
      </c>
      <c r="AQ3" s="52" t="s">
        <v>62</v>
      </c>
      <c r="AR3" s="51">
        <v>0.01</v>
      </c>
      <c r="AS3" s="33">
        <f>IF(ISERROR(AW3*AR3),"",AW3*AR3)</f>
        <v>0.14000000000000001</v>
      </c>
      <c r="AT3" s="33">
        <f>IF(ISERROR(AK3+AM3+AP3+AS3+AN3),"",AK3+AM3+AP3+AS3+AN3)</f>
        <v>1.57</v>
      </c>
      <c r="AU3" s="33" t="str">
        <f>IF(ISERROR(#REF!+AT3),"",#REF!+AT3)</f>
        <v/>
      </c>
      <c r="AV3" s="35" t="str">
        <f>IF(ISERROR((AW3-AU3)/AW3),"",(AW3-AU3)/AW3)</f>
        <v/>
      </c>
      <c r="AW3" s="33">
        <v>13.91</v>
      </c>
      <c r="AX3" s="9" t="s">
        <v>54</v>
      </c>
      <c r="AY3" s="10">
        <v>2500</v>
      </c>
      <c r="AZ3" s="33" t="str">
        <f>IF(ISERROR(AU3*AY3),"",AU3*AY3)</f>
        <v/>
      </c>
      <c r="BA3" s="33">
        <f>IF(ISERROR(AW3*AY3),"",AW3*AY3)</f>
        <v>34775</v>
      </c>
    </row>
    <row r="4" spans="1:53" ht="106.5">
      <c r="A4" s="28">
        <v>3</v>
      </c>
      <c r="B4" s="1"/>
      <c r="C4" s="1"/>
      <c r="D4" s="1" t="s">
        <v>6</v>
      </c>
      <c r="E4" s="1" t="s">
        <v>67</v>
      </c>
      <c r="F4" s="1" t="s">
        <v>5</v>
      </c>
      <c r="G4" s="1"/>
      <c r="H4" s="49" t="s">
        <v>58</v>
      </c>
      <c r="I4" s="49" t="s">
        <v>58</v>
      </c>
      <c r="J4" s="50" t="s">
        <v>65</v>
      </c>
      <c r="K4" s="48" t="s">
        <v>59</v>
      </c>
      <c r="L4" s="49" t="s">
        <v>57</v>
      </c>
      <c r="M4" s="49" t="s">
        <v>71</v>
      </c>
      <c r="N4" s="49"/>
      <c r="O4" s="56" t="s">
        <v>70</v>
      </c>
      <c r="P4" s="55"/>
      <c r="Q4" s="1" t="s">
        <v>51</v>
      </c>
      <c r="R4" s="29"/>
      <c r="S4" s="30">
        <v>7.7</v>
      </c>
      <c r="T4" s="6">
        <v>10.38</v>
      </c>
      <c r="U4" s="6">
        <v>10.38</v>
      </c>
      <c r="V4" s="9">
        <v>10.38</v>
      </c>
      <c r="W4" s="1" t="s">
        <v>4</v>
      </c>
      <c r="X4" s="41">
        <v>38</v>
      </c>
      <c r="Y4" s="41">
        <v>32</v>
      </c>
      <c r="Z4" s="41">
        <v>38</v>
      </c>
      <c r="AA4" s="30"/>
      <c r="AB4" s="31">
        <v>4</v>
      </c>
      <c r="AC4" s="46">
        <v>4.5999999999999999E-2</v>
      </c>
      <c r="AD4" s="32">
        <v>5652</v>
      </c>
      <c r="AE4" s="1"/>
      <c r="AF4" s="33">
        <v>0</v>
      </c>
      <c r="AG4" s="1" t="s">
        <v>60</v>
      </c>
      <c r="AH4" s="34">
        <v>0.214</v>
      </c>
      <c r="AI4" s="33">
        <v>2.2200000000000002</v>
      </c>
      <c r="AJ4" s="34">
        <v>0.01</v>
      </c>
      <c r="AK4" s="33">
        <v>0.14000000000000001</v>
      </c>
      <c r="AL4" s="34">
        <v>0.05</v>
      </c>
      <c r="AM4" s="33">
        <v>0.7</v>
      </c>
      <c r="AN4" s="1">
        <v>0.03</v>
      </c>
      <c r="AO4" s="34">
        <v>0.04</v>
      </c>
      <c r="AP4" s="33">
        <v>0.56000000000000005</v>
      </c>
      <c r="AQ4" s="9" t="s">
        <v>62</v>
      </c>
      <c r="AR4" s="34">
        <v>0.01</v>
      </c>
      <c r="AS4" s="33">
        <f>IF(ISERROR(AW4*AR4),"",AW4*AR4)</f>
        <v>0.14000000000000001</v>
      </c>
      <c r="AT4" s="33">
        <f>IF(ISERROR(AK4+AM4+AP4+AS4),"",AK4+AM4+AP4+AS4)</f>
        <v>1.54</v>
      </c>
      <c r="AU4" s="33" t="str">
        <f>IF(ISERROR(#REF!+AT4),"",#REF!+AT4)</f>
        <v/>
      </c>
      <c r="AV4" s="35">
        <v>0.1409</v>
      </c>
      <c r="AW4" s="33">
        <v>13.91</v>
      </c>
      <c r="AX4" s="9" t="s">
        <v>54</v>
      </c>
      <c r="AY4" s="10">
        <v>2500</v>
      </c>
      <c r="AZ4" s="33" t="str">
        <f>IF(ISERROR(AU4*AY4),"",AU4*AY4)</f>
        <v/>
      </c>
      <c r="BA4" s="33">
        <f>IF(ISERROR(AW4*AY4),"",AW4*AY4)</f>
        <v>34775</v>
      </c>
    </row>
  </sheetData>
  <sheetProtection insertRows="0" deleteRows="0" sort="0"/>
  <protectedRanges>
    <protectedRange sqref="AI2:AW3 AX1 AL1:AM1 V4:AW4 A5:J200 AY2:AY4 A2:G4 L2:N4 P2:S4 V2:AF3 L5:S200 V5:AT200 T2:U5 T9:U200" name="Range1"/>
    <protectedRange sqref="K5:K207" name="Range1_1"/>
    <protectedRange sqref="H2:J4" name="Range1_2"/>
    <protectedRange sqref="K2:K4" name="Range1_1_1"/>
    <protectedRange sqref="AG2:AH3" name="Range1_3"/>
  </protectedRanges>
  <phoneticPr fontId="11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W2:W4</xm:sqref>
        </x14:dataValidation>
        <x14:dataValidation type="list" allowBlank="1" showInputMessage="1" showErrorMessage="1">
          <x14:formula1>
            <xm:f>#REF!</xm:f>
          </x14:formula1>
          <xm:sqref>D2:D4</xm:sqref>
        </x14:dataValidation>
        <x14:dataValidation type="list" allowBlank="1" showInputMessage="1" showErrorMessage="1">
          <x14:formula1>
            <xm:f>#REF!</xm:f>
          </x14:formula1>
          <xm:sqref>Q2:Q4</xm:sqref>
        </x14:dataValidation>
        <x14:dataValidation type="list" allowBlank="1" showInputMessage="1" showErrorMessage="1">
          <x14:formula1>
            <xm:f>#REF!</xm:f>
          </x14:formula1>
          <xm:sqref>AX2:AX4</xm:sqref>
        </x14:dataValidation>
        <x14:dataValidation type="list" allowBlank="1" showInputMessage="1" showErrorMessage="1">
          <x14:formula1>
            <xm:f>#REF!</xm:f>
          </x14:formula1>
          <xm:sqref>E2:E4</xm:sqref>
        </x14:dataValidation>
        <x14:dataValidation type="list" allowBlank="1" showInputMessage="1" showErrorMessage="1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2026-05-07T06:08:46Z</dcterms:modified>
</cp:coreProperties>
</file>