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37A1D69A-415F-4032-BB71-FB854D4F7F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6" i="5" l="1"/>
  <c r="AW16" i="5" s="1"/>
  <c r="AB16" i="5"/>
  <c r="AC16" i="5" s="1"/>
  <c r="AE16" i="5" s="1"/>
  <c r="AX15" i="5"/>
  <c r="AW15" i="5" s="1"/>
  <c r="AB15" i="5"/>
  <c r="AC15" i="5" s="1"/>
  <c r="AE15" i="5" s="1"/>
  <c r="AX14" i="5"/>
  <c r="AW14" i="5" s="1"/>
  <c r="AB14" i="5"/>
  <c r="AC14" i="5" s="1"/>
  <c r="AE14" i="5" s="1"/>
  <c r="AX13" i="5"/>
  <c r="AW13" i="5" s="1"/>
  <c r="AB13" i="5"/>
  <c r="AC13" i="5" s="1"/>
  <c r="AE13" i="5" s="1"/>
  <c r="AX12" i="5"/>
  <c r="AW12" i="5" s="1"/>
  <c r="AB12" i="5"/>
  <c r="AC12" i="5" s="1"/>
  <c r="AE12" i="5" s="1"/>
  <c r="AX11" i="5"/>
  <c r="AW11" i="5" s="1"/>
  <c r="AB11" i="5"/>
  <c r="AC11" i="5" s="1"/>
  <c r="AE11" i="5" s="1"/>
  <c r="AX10" i="5"/>
  <c r="AW10" i="5" s="1"/>
  <c r="AB10" i="5"/>
  <c r="AC10" i="5" s="1"/>
  <c r="AE10" i="5" s="1"/>
  <c r="AX9" i="5"/>
  <c r="AW9" i="5" s="1"/>
  <c r="AB9" i="5"/>
  <c r="AC9" i="5" s="1"/>
  <c r="AE9" i="5" s="1"/>
  <c r="AX8" i="5"/>
  <c r="AW8" i="5" s="1"/>
  <c r="AB8" i="5"/>
  <c r="AC8" i="5" s="1"/>
  <c r="AE8" i="5" s="1"/>
  <c r="AX7" i="5"/>
  <c r="AW7" i="5" s="1"/>
  <c r="AB7" i="5"/>
  <c r="AC7" i="5" s="1"/>
  <c r="AE7" i="5" s="1"/>
  <c r="AX6" i="5"/>
  <c r="AW6" i="5" s="1"/>
  <c r="AB6" i="5"/>
  <c r="AC6" i="5" s="1"/>
  <c r="AE6" i="5" s="1"/>
  <c r="AX5" i="5"/>
  <c r="AW5" i="5" s="1"/>
  <c r="AB5" i="5"/>
  <c r="AC5" i="5" s="1"/>
  <c r="AE5" i="5" s="1"/>
  <c r="AO14" i="5" l="1"/>
  <c r="AS14" i="5"/>
  <c r="AM15" i="5"/>
  <c r="AK15" i="5"/>
  <c r="AO15" i="5"/>
  <c r="AS15" i="5"/>
  <c r="AK16" i="5"/>
  <c r="AS16" i="5"/>
  <c r="AM16" i="5"/>
  <c r="AO16" i="5"/>
  <c r="AK14" i="5"/>
  <c r="AM14" i="5"/>
  <c r="AM11" i="5"/>
  <c r="AK11" i="5"/>
  <c r="AO11" i="5"/>
  <c r="AS11" i="5"/>
  <c r="AK12" i="5"/>
  <c r="AS12" i="5"/>
  <c r="AM12" i="5"/>
  <c r="AO12" i="5"/>
  <c r="AK13" i="5"/>
  <c r="AO13" i="5"/>
  <c r="AS13" i="5"/>
  <c r="AM13" i="5"/>
  <c r="AM9" i="5"/>
  <c r="AK9" i="5"/>
  <c r="AS9" i="5"/>
  <c r="AO9" i="5"/>
  <c r="AO8" i="5"/>
  <c r="AM8" i="5"/>
  <c r="AK8" i="5"/>
  <c r="AS8" i="5"/>
  <c r="AK10" i="5"/>
  <c r="AS10" i="5"/>
  <c r="AO10" i="5"/>
  <c r="AM10" i="5"/>
  <c r="AK6" i="5"/>
  <c r="AS6" i="5"/>
  <c r="AO6" i="5"/>
  <c r="AM6" i="5"/>
  <c r="AM5" i="5"/>
  <c r="AK5" i="5"/>
  <c r="AS5" i="5"/>
  <c r="AO5" i="5"/>
  <c r="AS7" i="5"/>
  <c r="AO7" i="5"/>
  <c r="AM7" i="5"/>
  <c r="AK7" i="5"/>
  <c r="AT13" i="5" l="1"/>
  <c r="AT16" i="5"/>
  <c r="AT14" i="5"/>
  <c r="AT15" i="5"/>
  <c r="AT12" i="5"/>
  <c r="AT11" i="5"/>
  <c r="AT9" i="5"/>
  <c r="AT8" i="5"/>
  <c r="AT10" i="5"/>
  <c r="AT5" i="5"/>
  <c r="AT7" i="5"/>
  <c r="AT6" i="5"/>
  <c r="AH15" i="5" l="1"/>
  <c r="AH9" i="5"/>
  <c r="AI9" i="5" s="1"/>
  <c r="AU9" i="5" s="1"/>
  <c r="AV9" i="5" s="1"/>
  <c r="AH16" i="5"/>
  <c r="AI16" i="5" s="1"/>
  <c r="AU16" i="5" s="1"/>
  <c r="AV16" i="5" s="1"/>
  <c r="AH12" i="5"/>
  <c r="AH5" i="5"/>
  <c r="AI5" i="5" s="1"/>
  <c r="AU5" i="5" s="1"/>
  <c r="AV5" i="5" s="1"/>
  <c r="AH10" i="5"/>
  <c r="AH6" i="5"/>
  <c r="AH8" i="5"/>
  <c r="AH13" i="5"/>
  <c r="AI13" i="5" s="1"/>
  <c r="AU13" i="5" s="1"/>
  <c r="AV13" i="5" s="1"/>
  <c r="AH7" i="5"/>
  <c r="AI7" i="5" s="1"/>
  <c r="AU7" i="5" s="1"/>
  <c r="AV7" i="5" s="1"/>
  <c r="AH14" i="5"/>
  <c r="AH11" i="5"/>
  <c r="AI11" i="5" s="1"/>
  <c r="AU11" i="5" s="1"/>
  <c r="AV11" i="5" s="1"/>
  <c r="AX2" i="5"/>
  <c r="AW2" i="5" s="1"/>
  <c r="AX3" i="5"/>
  <c r="AW3" i="5" s="1"/>
  <c r="AX4" i="5"/>
  <c r="AW4" i="5" s="1"/>
  <c r="AB2" i="5"/>
  <c r="AC2" i="5" s="1"/>
  <c r="AE2" i="5" s="1"/>
  <c r="AB3" i="5"/>
  <c r="AC3" i="5" s="1"/>
  <c r="AE3" i="5" s="1"/>
  <c r="AB4" i="5"/>
  <c r="AC4" i="5" s="1"/>
  <c r="AE4" i="5" s="1"/>
  <c r="AI8" i="5" l="1"/>
  <c r="AU8" i="5" s="1"/>
  <c r="AV8" i="5" s="1"/>
  <c r="AI10" i="5"/>
  <c r="AU10" i="5" s="1"/>
  <c r="AV10" i="5" s="1"/>
  <c r="AI12" i="5"/>
  <c r="AU12" i="5" s="1"/>
  <c r="AV12" i="5" s="1"/>
  <c r="AI14" i="5"/>
  <c r="AU14" i="5" s="1"/>
  <c r="AV14" i="5" s="1"/>
  <c r="AI6" i="5"/>
  <c r="AU6" i="5" s="1"/>
  <c r="AV6" i="5" s="1"/>
  <c r="AI15" i="5"/>
  <c r="AU15" i="5" s="1"/>
  <c r="AV15" i="5" s="1"/>
  <c r="AS2" i="5"/>
  <c r="AK2" i="5"/>
  <c r="AM2" i="5"/>
  <c r="AO2" i="5"/>
  <c r="AH3" i="5"/>
  <c r="AH4" i="5"/>
  <c r="AS4" i="5"/>
  <c r="AO4" i="5"/>
  <c r="AM4" i="5"/>
  <c r="AK4" i="5"/>
  <c r="AK3" i="5"/>
  <c r="AM3" i="5"/>
  <c r="AS3" i="5"/>
  <c r="AO3" i="5"/>
  <c r="AH2" i="5"/>
  <c r="AI2" i="5" s="1"/>
  <c r="AT4" i="5" l="1"/>
  <c r="AT3" i="5"/>
  <c r="AI3" i="5"/>
  <c r="AT2" i="5"/>
  <c r="AU2" i="5" s="1"/>
  <c r="AV2" i="5" s="1"/>
  <c r="AI4" i="5"/>
  <c r="AU4" i="5" l="1"/>
  <c r="AV4" i="5" s="1"/>
  <c r="AU3" i="5"/>
  <c r="AV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<sst xmlns="http://schemas.openxmlformats.org/spreadsheetml/2006/main" count="253" uniqueCount="90">
  <si>
    <t>Brand</t>
  </si>
  <si>
    <t>Package Type</t>
  </si>
  <si>
    <t>Licensor</t>
  </si>
  <si>
    <t>Regency Heights</t>
  </si>
  <si>
    <t>Line No.</t>
  </si>
  <si>
    <t>Photo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</si>
  <si>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</si>
  <si>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</si>
  <si>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</si>
  <si>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</si>
  <si>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</si>
  <si>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</si>
  <si>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</si>
  <si>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</si>
  <si>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</si>
  <si>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</si>
  <si>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</si>
  <si>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</si>
  <si>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</si>
  <si>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</si>
  <si>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</si>
  <si>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</si>
  <si>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</si>
  <si>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</si>
  <si>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</si>
  <si>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</si>
  <si>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</si>
  <si>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</si>
  <si>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</si>
  <si>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</si>
  <si>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</si>
  <si>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</si>
  <si>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</si>
  <si>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</si>
  <si>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</si>
  <si>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</si>
  <si>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</si>
  <si>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</si>
  <si>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</si>
  <si>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</si>
  <si>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</si>
  <si>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</si>
  <si>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</si>
  <si>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</si>
  <si>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</si>
  <si>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</si>
  <si>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</si>
  <si>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</si>
  <si>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</si>
  <si>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</si>
  <si>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Set</t>
  </si>
  <si>
    <t>Description-Short</t>
  </si>
  <si>
    <t>Unit of Measure</t>
  </si>
  <si>
    <t>COMFORTER (SET)</t>
  </si>
  <si>
    <t>Material-Short</t>
  </si>
  <si>
    <t>Compressed/Knocked Down</t>
  </si>
  <si>
    <t>VIN/Art No.</t>
    <phoneticPr fontId="8" type="noConversion"/>
  </si>
  <si>
    <t>9404.40.9022</t>
    <phoneticPr fontId="8" type="noConversion"/>
  </si>
  <si>
    <t>100% polyester , poly filling</t>
    <phoneticPr fontId="8" type="noConversion"/>
  </si>
  <si>
    <t>100% Polyester   Microfiber printed 4pcs Comforter Set</t>
    <phoneticPr fontId="8" type="noConversion"/>
  </si>
  <si>
    <t>Comforter Set+Quilt Set</t>
    <phoneticPr fontId="8" type="noConversion"/>
  </si>
  <si>
    <t>Camille</t>
    <phoneticPr fontId="8" type="noConversion"/>
  </si>
  <si>
    <t>100% Polyester   Microfiber printed 6pcs Comforter Set</t>
    <phoneticPr fontId="8" type="noConversion"/>
  </si>
  <si>
    <t>4pcs Comforter Set</t>
    <phoneticPr fontId="8" type="noConversion"/>
  </si>
  <si>
    <t>6pcs Comforter Set</t>
    <phoneticPr fontId="8" type="noConversion"/>
  </si>
  <si>
    <r>
      <t>Comf/sham :85gsm printed MF on face, 85gsm solid reverse, 180gsm poly fill.
Quilt</t>
    </r>
    <r>
      <rPr>
        <sz val="11"/>
        <rFont val="宋体"/>
        <family val="2"/>
        <charset val="134"/>
      </rPr>
      <t>：</t>
    </r>
    <r>
      <rPr>
        <sz val="11"/>
        <rFont val="Calibri"/>
        <family val="2"/>
      </rPr>
      <t>85gsm solid face, 85gsm solid reverse, 100gsm poly fill. With Diamond Quilting</t>
    </r>
    <phoneticPr fontId="8" type="noConversion"/>
  </si>
  <si>
    <t>Twin/Twin XL
1 Comforter 66"Wx90"L
1 Sham 20"W x 26"L+2"
1 Quilt 66"Wx90"L
1 Quilted Sham 20"W x 26"L</t>
    <phoneticPr fontId="8" type="noConversion"/>
  </si>
  <si>
    <t>Navy</t>
    <phoneticPr fontId="8" type="noConversion"/>
  </si>
  <si>
    <t>Full/Queen
1 Comforter 90"Wx90"L
2 Sham 20"W x 26"L+2”(2)
1 Quilt 90"Wx90"L
2 Quilted Sham 20"W x 26"L(2)</t>
    <phoneticPr fontId="8" type="noConversion"/>
  </si>
  <si>
    <t>King/Cal King
1 Comforter 104"Wx90"L
2 Sham 20"W x 36"L+2“(2)
1 Quilt 104"Wx90"L
2 Quilted Sham 20"W x 36"L(2)</t>
    <phoneticPr fontId="8" type="noConversion"/>
  </si>
  <si>
    <t>Neutral</t>
  </si>
  <si>
    <t>Olive Green</t>
  </si>
  <si>
    <t>Camille Holiday</t>
    <phoneticPr fontId="8" type="noConversion"/>
  </si>
  <si>
    <t>Red</t>
    <phoneticPr fontId="8" type="noConversion"/>
  </si>
  <si>
    <t>Ivory/Green</t>
    <phoneticPr fontId="8" type="noConversion"/>
  </si>
  <si>
    <t>RH10-1127</t>
  </si>
  <si>
    <t>RH10-1128</t>
  </si>
  <si>
    <t>RH10-1129</t>
  </si>
  <si>
    <t>RH10-1130</t>
  </si>
  <si>
    <t>RH10-1131</t>
  </si>
  <si>
    <t>RH10-1132</t>
  </si>
  <si>
    <t>RH10-1133</t>
  </si>
  <si>
    <t>RH10-1134</t>
  </si>
  <si>
    <t>RH10-1135</t>
  </si>
  <si>
    <t>RH10-1136</t>
  </si>
  <si>
    <t>RH10-1137</t>
  </si>
  <si>
    <t>RH10-1138</t>
  </si>
  <si>
    <t>RH10-1139</t>
  </si>
  <si>
    <t>RH10-1140</t>
  </si>
  <si>
    <t>RH10-1141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</si>
</sst>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0.0"/>
    <numFmt numFmtId="179" formatCode="0.000"/>
    <numFmt numFmtId="180" formatCode="[$￥-804]#,##0.00;[Red][$￥-804]#,##0.00"/>
    <numFmt numFmtId="181" formatCode="#,##0;[Red]#,##0"/>
    <numFmt numFmtId="182" formatCode="\$#,##0.00;[Red]\$#,##0.00"/>
  </numFmts>
  <fonts count="15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b/>
      <sz val="11"/>
      <color rgb="FFFF0000"/>
      <name val="Calibri"/>
      <family val="2"/>
    </font>
    <font>
      <b/>
      <sz val="18"/>
      <name val="Calibri"/>
      <family val="2"/>
    </font>
    <font>
      <sz val="11"/>
      <color theme="1"/>
      <name val="Calibri"/>
      <family val="2"/>
    </font>
    <font>
      <b/>
      <sz val="10"/>
      <color rgb="FFFF0000"/>
      <name val="Arial"/>
      <family val="2"/>
    </font>
    <font>
      <sz val="11"/>
      <name val="宋体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180" fontId="0" fillId="0" borderId="0"/>
    <xf numFmtId="180" fontId="4" fillId="0" borderId="0"/>
    <xf numFmtId="180" fontId="4" fillId="0" borderId="0"/>
    <xf numFmtId="180" fontId="4" fillId="0" borderId="0"/>
    <xf numFmtId="18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0" fontId="1" fillId="0" borderId="0"/>
    <xf numFmtId="180" fontId="9" fillId="0" borderId="0">
      <alignment vertical="center"/>
    </xf>
  </cellStyleXfs>
  <cellXfs count="68">
    <xf numFmtId="180" fontId="0" fillId="0" borderId="0" xfId="0"/>
    <xf numFmtId="180" fontId="3" fillId="0" borderId="0" xfId="4" applyAlignment="1">
      <alignment wrapText="1"/>
    </xf>
    <xf numFmtId="2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80" fontId="2" fillId="0" borderId="1" xfId="4" applyFont="1" applyBorder="1" applyAlignment="1">
      <alignment horizontal="center" wrapText="1"/>
    </xf>
    <xf numFmtId="180" fontId="2" fillId="6" borderId="1" xfId="4" applyFont="1" applyFill="1" applyBorder="1" applyAlignment="1">
      <alignment horizontal="center" wrapText="1"/>
    </xf>
    <xf numFmtId="180" fontId="5" fillId="6" borderId="1" xfId="4" applyFont="1" applyFill="1" applyBorder="1" applyAlignment="1">
      <alignment horizontal="center" wrapText="1"/>
    </xf>
    <xf numFmtId="180" fontId="2" fillId="5" borderId="1" xfId="4" applyFont="1" applyFill="1" applyBorder="1" applyAlignment="1">
      <alignment horizontal="center" wrapText="1"/>
    </xf>
    <xf numFmtId="2" fontId="2" fillId="5" borderId="1" xfId="4" applyNumberFormat="1" applyFont="1" applyFill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2" fillId="7" borderId="2" xfId="4" applyNumberFormat="1" applyFont="1" applyFill="1" applyBorder="1" applyAlignment="1">
      <alignment horizontal="center" wrapText="1"/>
    </xf>
    <xf numFmtId="180" fontId="5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7" fontId="2" fillId="3" borderId="1" xfId="4" applyNumberFormat="1" applyFont="1" applyFill="1" applyBorder="1" applyAlignment="1">
      <alignment horizontal="center" wrapText="1"/>
    </xf>
    <xf numFmtId="10" fontId="2" fillId="3" borderId="1" xfId="4" applyNumberFormat="1" applyFont="1" applyFill="1" applyBorder="1" applyAlignment="1">
      <alignment horizontal="center" wrapText="1"/>
    </xf>
    <xf numFmtId="180" fontId="3" fillId="0" borderId="1" xfId="4" applyBorder="1" applyAlignment="1">
      <alignment wrapText="1"/>
    </xf>
    <xf numFmtId="2" fontId="3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" fontId="3" fillId="0" borderId="1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7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80" fontId="2" fillId="8" borderId="1" xfId="4" applyFont="1" applyFill="1" applyBorder="1" applyAlignment="1">
      <alignment horizontal="center" wrapText="1"/>
    </xf>
    <xf numFmtId="180" fontId="5" fillId="8" borderId="1" xfId="4" applyFont="1" applyFill="1" applyBorder="1" applyAlignment="1">
      <alignment horizontal="center" wrapText="1"/>
    </xf>
    <xf numFmtId="178" fontId="3" fillId="0" borderId="0" xfId="4" applyNumberFormat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178" fontId="3" fillId="0" borderId="1" xfId="4" applyNumberFormat="1" applyBorder="1" applyAlignment="1">
      <alignment wrapText="1"/>
    </xf>
    <xf numFmtId="179" fontId="3" fillId="0" borderId="0" xfId="4" applyNumberFormat="1" applyAlignment="1">
      <alignment wrapText="1"/>
    </xf>
    <xf numFmtId="179" fontId="6" fillId="0" borderId="1" xfId="1" applyNumberFormat="1" applyFont="1" applyBorder="1" applyAlignment="1">
      <alignment wrapText="1"/>
    </xf>
    <xf numFmtId="179" fontId="3" fillId="2" borderId="1" xfId="4" applyNumberFormat="1" applyFill="1" applyBorder="1" applyAlignment="1">
      <alignment wrapText="1"/>
    </xf>
    <xf numFmtId="180" fontId="4" fillId="0" borderId="1" xfId="0" applyFont="1" applyBorder="1"/>
    <xf numFmtId="181" fontId="3" fillId="0" borderId="0" xfId="4" applyNumberFormat="1" applyAlignment="1">
      <alignment horizontal="center"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1" xfId="4" applyNumberFormat="1" applyBorder="1" applyAlignment="1">
      <alignment horizontal="center" wrapText="1"/>
    </xf>
    <xf numFmtId="182" fontId="3" fillId="0" borderId="0" xfId="4" applyNumberFormat="1" applyAlignment="1">
      <alignment wrapText="1"/>
    </xf>
    <xf numFmtId="182" fontId="2" fillId="0" borderId="1" xfId="4" applyNumberFormat="1" applyFont="1" applyBorder="1" applyAlignment="1">
      <alignment horizontal="center" wrapText="1"/>
    </xf>
    <xf numFmtId="182" fontId="3" fillId="0" borderId="1" xfId="4" applyNumberFormat="1" applyBorder="1" applyAlignment="1">
      <alignment wrapText="1"/>
    </xf>
    <xf numFmtId="182" fontId="5" fillId="0" borderId="1" xfId="4" applyNumberFormat="1" applyFont="1" applyBorder="1" applyAlignment="1">
      <alignment horizontal="center" wrapText="1"/>
    </xf>
    <xf numFmtId="180" fontId="3" fillId="0" borderId="0" xfId="4"/>
    <xf numFmtId="2" fontId="7" fillId="4" borderId="1" xfId="4" applyNumberFormat="1" applyFont="1" applyFill="1" applyBorder="1" applyAlignment="1">
      <alignment horizontal="center" wrapText="1"/>
    </xf>
    <xf numFmtId="2" fontId="10" fillId="4" borderId="1" xfId="4" applyNumberFormat="1" applyFont="1" applyFill="1" applyBorder="1" applyAlignment="1">
      <alignment horizontal="center" wrapText="1"/>
    </xf>
    <xf numFmtId="2" fontId="7" fillId="0" borderId="1" xfId="4" applyNumberFormat="1" applyFont="1" applyBorder="1" applyAlignment="1">
      <alignment wrapText="1"/>
    </xf>
    <xf numFmtId="10" fontId="7" fillId="0" borderId="1" xfId="4" applyNumberFormat="1" applyFont="1" applyBorder="1" applyAlignment="1">
      <alignment wrapText="1"/>
    </xf>
    <xf numFmtId="180" fontId="7" fillId="0" borderId="1" xfId="4" applyFont="1" applyBorder="1"/>
    <xf numFmtId="177" fontId="12" fillId="2" borderId="1" xfId="4" applyNumberFormat="1" applyFont="1" applyFill="1" applyBorder="1" applyAlignment="1">
      <alignment wrapText="1"/>
    </xf>
    <xf numFmtId="10" fontId="12" fillId="2" borderId="1" xfId="6" applyNumberFormat="1" applyFont="1" applyFill="1" applyBorder="1" applyAlignment="1">
      <alignment wrapText="1"/>
    </xf>
    <xf numFmtId="180" fontId="2" fillId="0" borderId="0" xfId="4" applyFont="1" applyAlignment="1">
      <alignment wrapText="1"/>
    </xf>
    <xf numFmtId="177" fontId="12" fillId="0" borderId="1" xfId="4" applyNumberFormat="1" applyFont="1" applyBorder="1" applyAlignment="1">
      <alignment wrapText="1"/>
    </xf>
    <xf numFmtId="177" fontId="7" fillId="0" borderId="0" xfId="4" applyNumberFormat="1" applyFont="1" applyAlignment="1">
      <alignment wrapText="1"/>
    </xf>
    <xf numFmtId="177" fontId="13" fillId="3" borderId="1" xfId="1" applyNumberFormat="1" applyFont="1" applyFill="1" applyBorder="1" applyAlignment="1">
      <alignment wrapText="1"/>
    </xf>
    <xf numFmtId="2" fontId="7" fillId="0" borderId="0" xfId="4" applyNumberFormat="1" applyFont="1" applyAlignment="1">
      <alignment horizontal="center" wrapText="1"/>
    </xf>
    <xf numFmtId="0" fontId="0" fillId="6" borderId="1" xfId="0" applyNumberFormat="1" applyFill="1" applyBorder="1" applyAlignment="1">
      <alignment wrapText="1"/>
    </xf>
    <xf numFmtId="177" fontId="3" fillId="6" borderId="1" xfId="4" applyNumberFormat="1" applyFill="1" applyBorder="1" applyAlignment="1">
      <alignment wrapText="1"/>
    </xf>
    <xf numFmtId="180" fontId="11" fillId="0" borderId="3" xfId="4" applyFont="1" applyBorder="1" applyAlignment="1">
      <alignment horizontal="center" vertical="center" wrapText="1"/>
    </xf>
    <xf numFmtId="180" fontId="11" fillId="0" borderId="4" xfId="4" applyFont="1" applyBorder="1" applyAlignment="1">
      <alignment horizontal="center" vertical="center" wrapText="1"/>
    </xf>
    <xf numFmtId="180" fontId="11" fillId="0" borderId="5" xfId="4" applyFont="1" applyBorder="1" applyAlignment="1">
      <alignment horizontal="center" vertical="center" wrapText="1"/>
    </xf>
    <xf numFmtId="180" fontId="11" fillId="0" borderId="3" xfId="4" applyFont="1" applyBorder="1" applyAlignment="1">
      <alignment horizontal="center" vertical="center" wrapText="1"/>
    </xf>
    <xf numFmtId="180" fontId="11" fillId="0" borderId="4" xfId="4" applyFont="1" applyBorder="1" applyAlignment="1">
      <alignment horizontal="center" vertical="center" wrapText="1"/>
    </xf>
    <xf numFmtId="180" fontId="11" fillId="0" borderId="5" xfId="4" applyFont="1" applyBorder="1" applyAlignment="1">
      <alignment horizontal="center" vertical="center" wrapText="1"/>
    </xf>
    <xf numFmtId="180" fontId="4" fillId="3" borderId="1" xfId="0" applyFont="1" applyFill="1" applyBorder="1"/>
  </cellXfs>
  <cellStyles count="9">
    <cellStyle name="Currency 2" xfId="5" xr:uid="{00000000-0005-0000-0000-000000000000}"/>
    <cellStyle name="Normal 2" xfId="4" xr:uid="{00000000-0005-0000-0000-000001000000}"/>
    <cellStyle name="Normal 2 18 2" xfId="1" xr:uid="{00000000-0005-0000-0000-000002000000}"/>
    <cellStyle name="Normal 3" xfId="7" xr:uid="{00000000-0005-0000-0000-000003000000}"/>
    <cellStyle name="Percent 2" xfId="6" xr:uid="{00000000-0005-0000-0000-000004000000}"/>
    <cellStyle name="Style 1" xfId="3" xr:uid="{00000000-0005-0000-0000-000005000000}"/>
    <cellStyle name="常规" xfId="0" builtinId="0"/>
    <cellStyle name="常规 2" xfId="8" xr:uid="{00000000-0005-0000-0000-000007000000}"/>
    <cellStyle name="样式 1 2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6"/>
  <sheetViews>
    <sheetView tabSelected="1" topLeftCell="A12" zoomScale="85" zoomScaleNormal="85" workbookViewId="0">
      <selection activeCell="N2" sqref="N2:N16"/>
    </sheetView>
  </sheetViews>
  <sheetFormatPr defaultColWidth="9.42578125" defaultRowHeight="15"/>
  <cols>
    <col min="1" max="1" width="10.42578125" style="39" customWidth="1"/>
    <col min="2" max="2" width="41.42578125" style="1" customWidth="1"/>
    <col min="3" max="3" width="18.42578125" style="46" customWidth="1"/>
    <col min="4" max="4" width="16.42578125" style="1" customWidth="1"/>
    <col min="5" max="5" width="10.85546875" style="1" customWidth="1"/>
    <col min="6" max="6" width="18" style="1" customWidth="1"/>
    <col min="7" max="7" width="14.5703125" style="54" customWidth="1"/>
    <col min="8" max="8" width="17.85546875" style="1" customWidth="1"/>
    <col min="9" max="9" width="12.85546875" style="1" customWidth="1"/>
    <col min="10" max="10" width="46.28515625" style="1" customWidth="1"/>
    <col min="11" max="11" width="14.140625" style="1" customWidth="1"/>
    <col min="12" max="12" width="48.42578125" style="1" customWidth="1"/>
    <col min="13" max="13" width="13.5703125" style="1" customWidth="1"/>
    <col min="14" max="14" width="11.42578125" style="1" customWidth="1"/>
    <col min="15" max="15" width="15.42578125" style="1" customWidth="1"/>
    <col min="16" max="16" width="8.5703125" style="1" customWidth="1"/>
    <col min="17" max="17" width="11.140625" style="1" customWidth="1"/>
    <col min="18" max="18" width="9.85546875" style="2" customWidth="1"/>
    <col min="19" max="19" width="12" style="3" customWidth="1"/>
    <col min="20" max="20" width="11.42578125" style="3" customWidth="1"/>
    <col min="21" max="21" width="11.140625" style="58" customWidth="1"/>
    <col min="22" max="22" width="18.42578125" style="1" customWidth="1"/>
    <col min="23" max="23" width="11" style="32" customWidth="1"/>
    <col min="24" max="24" width="13.140625" style="32" customWidth="1"/>
    <col min="25" max="25" width="11.42578125" style="32" customWidth="1"/>
    <col min="26" max="26" width="12.5703125" style="2" customWidth="1"/>
    <col min="27" max="27" width="9.42578125" style="4" customWidth="1"/>
    <col min="28" max="28" width="13" style="35" customWidth="1"/>
    <col min="29" max="29" width="14.140625" style="4" customWidth="1"/>
    <col min="30" max="30" width="13.85546875" style="42" customWidth="1"/>
    <col min="31" max="31" width="13.5703125" style="3" customWidth="1"/>
    <col min="32" max="32" width="14.85546875" style="1" customWidth="1"/>
    <col min="33" max="33" width="8.42578125" style="5" customWidth="1"/>
    <col min="34" max="34" width="12.42578125" style="3" customWidth="1"/>
    <col min="35" max="35" width="8.85546875" style="3" customWidth="1"/>
    <col min="36" max="36" width="7.85546875" style="5" customWidth="1"/>
    <col min="37" max="37" width="5.85546875" style="3" customWidth="1"/>
    <col min="38" max="38" width="12.5703125" style="5" customWidth="1"/>
    <col min="39" max="39" width="12" style="3" customWidth="1"/>
    <col min="40" max="40" width="11.5703125" style="5" customWidth="1"/>
    <col min="41" max="41" width="10.85546875" style="3" customWidth="1"/>
    <col min="42" max="42" width="10.5703125" style="3" customWidth="1"/>
    <col min="43" max="43" width="9.5703125" style="42" customWidth="1"/>
    <col min="44" max="44" width="9.5703125" style="5" customWidth="1"/>
    <col min="45" max="45" width="10" style="3" customWidth="1"/>
    <col min="46" max="46" width="9.5703125" style="3" customWidth="1"/>
    <col min="47" max="47" width="11.5703125" style="3" customWidth="1"/>
    <col min="48" max="48" width="11.140625" style="5" customWidth="1"/>
    <col min="49" max="49" width="11.42578125" style="3" customWidth="1"/>
    <col min="50" max="50" width="11.5703125" style="56" customWidth="1"/>
    <col min="51" max="51" width="12.5703125" style="3" customWidth="1"/>
    <col min="52" max="52" width="12.140625" style="5" customWidth="1"/>
    <col min="53" max="53" width="12.42578125" style="4" customWidth="1"/>
    <col min="54" max="54" width="20" style="1" customWidth="1"/>
    <col min="55" max="55" width="9.42578125" style="1" customWidth="1"/>
    <col min="56" max="16384" width="9.42578125" style="1"/>
  </cols>
  <sheetData>
    <row r="1" spans="1:53" ht="32.85" customHeight="1">
      <c r="A1" s="40" t="s">
        <v>4</v>
      </c>
      <c r="B1" s="6" t="s">
        <v>5</v>
      </c>
      <c r="C1" s="30" t="s">
        <v>56</v>
      </c>
      <c r="D1" s="31" t="s">
        <v>0</v>
      </c>
      <c r="E1" s="31" t="s">
        <v>2</v>
      </c>
      <c r="F1" s="8" t="s">
        <v>49</v>
      </c>
      <c r="G1" s="30" t="s">
        <v>6</v>
      </c>
      <c r="H1" s="7" t="s">
        <v>7</v>
      </c>
      <c r="I1" s="7" t="s">
        <v>51</v>
      </c>
      <c r="J1" s="7" t="s">
        <v>8</v>
      </c>
      <c r="K1" s="7" t="s">
        <v>54</v>
      </c>
      <c r="L1" s="7" t="s">
        <v>9</v>
      </c>
      <c r="M1" s="7" t="s">
        <v>10</v>
      </c>
      <c r="N1" s="30" t="s">
        <v>11</v>
      </c>
      <c r="O1" s="30" t="s">
        <v>12</v>
      </c>
      <c r="P1" s="7" t="s">
        <v>52</v>
      </c>
      <c r="Q1" s="9" t="s">
        <v>13</v>
      </c>
      <c r="R1" s="10" t="s">
        <v>14</v>
      </c>
      <c r="S1" s="11" t="s">
        <v>15</v>
      </c>
      <c r="T1" s="12" t="s">
        <v>16</v>
      </c>
      <c r="U1" s="48" t="s">
        <v>17</v>
      </c>
      <c r="V1" s="13" t="s">
        <v>1</v>
      </c>
      <c r="W1" s="33" t="s">
        <v>18</v>
      </c>
      <c r="X1" s="33" t="s">
        <v>19</v>
      </c>
      <c r="Y1" s="33" t="s">
        <v>20</v>
      </c>
      <c r="Z1" s="14" t="s">
        <v>21</v>
      </c>
      <c r="AA1" s="15" t="s">
        <v>22</v>
      </c>
      <c r="AB1" s="36" t="s">
        <v>23</v>
      </c>
      <c r="AC1" s="16" t="s">
        <v>24</v>
      </c>
      <c r="AD1" s="43" t="s">
        <v>25</v>
      </c>
      <c r="AE1" s="17" t="s">
        <v>26</v>
      </c>
      <c r="AF1" s="6" t="s">
        <v>27</v>
      </c>
      <c r="AG1" s="18" t="s">
        <v>28</v>
      </c>
      <c r="AH1" s="17" t="s">
        <v>29</v>
      </c>
      <c r="AI1" s="17" t="s">
        <v>30</v>
      </c>
      <c r="AJ1" s="18" t="s">
        <v>31</v>
      </c>
      <c r="AK1" s="17" t="s">
        <v>32</v>
      </c>
      <c r="AL1" s="18" t="s">
        <v>33</v>
      </c>
      <c r="AM1" s="17" t="s">
        <v>34</v>
      </c>
      <c r="AN1" s="18" t="s">
        <v>35</v>
      </c>
      <c r="AO1" s="17" t="s">
        <v>36</v>
      </c>
      <c r="AP1" s="17" t="s">
        <v>37</v>
      </c>
      <c r="AQ1" s="45" t="s">
        <v>38</v>
      </c>
      <c r="AR1" s="18" t="s">
        <v>39</v>
      </c>
      <c r="AS1" s="17" t="s">
        <v>40</v>
      </c>
      <c r="AT1" s="17" t="s">
        <v>41</v>
      </c>
      <c r="AU1" s="19" t="s">
        <v>42</v>
      </c>
      <c r="AV1" s="20" t="s">
        <v>43</v>
      </c>
      <c r="AW1" s="19" t="s">
        <v>44</v>
      </c>
      <c r="AX1" s="57" t="s">
        <v>45</v>
      </c>
      <c r="AY1" s="21" t="s">
        <v>46</v>
      </c>
      <c r="AZ1" s="22" t="s">
        <v>47</v>
      </c>
      <c r="BA1" s="15" t="s">
        <v>48</v>
      </c>
    </row>
    <row r="2" spans="1:53" ht="81.95" customHeight="1">
      <c r="A2" s="41">
        <v>1</v>
      </c>
      <c r="B2" s="64" t="s">
        <v>60</v>
      </c>
      <c r="C2" s="51"/>
      <c r="D2" s="23" t="s">
        <v>3</v>
      </c>
      <c r="E2" s="23"/>
      <c r="F2" s="23" t="s">
        <v>53</v>
      </c>
      <c r="G2" s="6" t="s">
        <v>61</v>
      </c>
      <c r="H2" s="23" t="s">
        <v>59</v>
      </c>
      <c r="I2" s="23" t="s">
        <v>63</v>
      </c>
      <c r="J2" s="23" t="s">
        <v>65</v>
      </c>
      <c r="K2" s="23" t="s">
        <v>58</v>
      </c>
      <c r="L2" s="23" t="s">
        <v>66</v>
      </c>
      <c r="M2" s="23" t="s">
        <v>67</v>
      </c>
      <c r="N2" s="67" t="s">
        <v>75</v>
      </c>
      <c r="O2" s="59"/>
      <c r="P2" s="23" t="s">
        <v>50</v>
      </c>
      <c r="Q2" s="38">
        <v>93.6</v>
      </c>
      <c r="R2" s="49">
        <v>7.7</v>
      </c>
      <c r="S2" s="25">
        <v>12.16</v>
      </c>
      <c r="T2" s="25">
        <v>12.16</v>
      </c>
      <c r="U2" s="47"/>
      <c r="V2" s="23" t="s">
        <v>55</v>
      </c>
      <c r="W2" s="34">
        <v>42</v>
      </c>
      <c r="X2" s="34">
        <v>32</v>
      </c>
      <c r="Y2" s="34">
        <v>42</v>
      </c>
      <c r="Z2" s="24">
        <v>8.6</v>
      </c>
      <c r="AA2" s="26">
        <v>3</v>
      </c>
      <c r="AB2" s="37">
        <f>IF(W2="","",W2*X2*Y2/1000000)</f>
        <v>5.6000000000000001E-2</v>
      </c>
      <c r="AC2" s="27">
        <f>IF(AA2="","",65/AB2*AA2)</f>
        <v>3482</v>
      </c>
      <c r="AD2" s="44">
        <v>4000</v>
      </c>
      <c r="AE2" s="28">
        <f>IF(ISERROR(AD2/AC2),"",AD2/AC2)</f>
        <v>1.1499999999999999</v>
      </c>
      <c r="AF2" s="23" t="s">
        <v>57</v>
      </c>
      <c r="AG2" s="50">
        <v>0.22800000000000001</v>
      </c>
      <c r="AH2" s="28">
        <f>IF(ISERROR(S2*AG2),"",S2*AG2)</f>
        <v>2.77</v>
      </c>
      <c r="AI2" s="28">
        <f>IF(ISERROR(T2+AE2+AH2),"",T2+AE2+AH2)</f>
        <v>16.079999999999998</v>
      </c>
      <c r="AJ2" s="29">
        <v>0</v>
      </c>
      <c r="AK2" s="28">
        <f>IF(ISERROR(AW2*AJ2),"",AW2*AJ2)</f>
        <v>0</v>
      </c>
      <c r="AL2" s="29">
        <v>0</v>
      </c>
      <c r="AM2" s="28">
        <f>IF(ISERROR(AW2*AL2),"",AW2*AL2)</f>
        <v>0</v>
      </c>
      <c r="AN2" s="29">
        <v>0</v>
      </c>
      <c r="AO2" s="28">
        <f>IF(ISERROR(AW2*AN2),"",AW2*AN2)</f>
        <v>0</v>
      </c>
      <c r="AP2" s="28">
        <v>0</v>
      </c>
      <c r="AQ2" s="44">
        <v>0</v>
      </c>
      <c r="AR2" s="29">
        <v>0</v>
      </c>
      <c r="AS2" s="28">
        <f>IF(ISERROR(AW2*AR2),"",AW2*AR2)</f>
        <v>0</v>
      </c>
      <c r="AT2" s="28">
        <f>IF(ISERROR(AK2+AM2+AO2+AP2+AS2),"",AK2+AM2+AO2+AP2+AS2)</f>
        <v>0</v>
      </c>
      <c r="AU2" s="52">
        <f>IF(ISERROR(AI2+AT2),"",AI2+AT2)</f>
        <v>16.079999999999998</v>
      </c>
      <c r="AV2" s="53">
        <f>IF(ISERROR((AW2-AU2)/AW2),"",(AW2-AU2)/AW2)</f>
        <v>0.47620000000000001</v>
      </c>
      <c r="AW2" s="55">
        <f>IF(AX2="","",AX2/1.05)</f>
        <v>30.7</v>
      </c>
      <c r="AX2" s="55">
        <f>IF(ISERROR(AY2*(1-AZ2)),"",AY2*(1-AZ2))</f>
        <v>32.24</v>
      </c>
      <c r="AY2" s="60">
        <v>42.99</v>
      </c>
      <c r="AZ2" s="29">
        <v>0.25</v>
      </c>
      <c r="BA2" s="26">
        <v>132</v>
      </c>
    </row>
    <row r="3" spans="1:53" ht="81.95" customHeight="1">
      <c r="A3" s="41">
        <v>2</v>
      </c>
      <c r="B3" s="65"/>
      <c r="C3" s="51"/>
      <c r="D3" s="23" t="s">
        <v>3</v>
      </c>
      <c r="E3" s="23"/>
      <c r="F3" s="23" t="s">
        <v>53</v>
      </c>
      <c r="G3" s="6" t="s">
        <v>61</v>
      </c>
      <c r="H3" s="23" t="s">
        <v>62</v>
      </c>
      <c r="I3" s="23" t="s">
        <v>64</v>
      </c>
      <c r="J3" s="23" t="s">
        <v>65</v>
      </c>
      <c r="K3" s="23" t="s">
        <v>58</v>
      </c>
      <c r="L3" s="23" t="s">
        <v>68</v>
      </c>
      <c r="M3" s="23" t="s">
        <v>67</v>
      </c>
      <c r="N3" s="67" t="s">
        <v>76</v>
      </c>
      <c r="O3" s="59"/>
      <c r="P3" s="23" t="s">
        <v>50</v>
      </c>
      <c r="Q3" s="38">
        <v>121.6</v>
      </c>
      <c r="R3" s="49">
        <v>7.7</v>
      </c>
      <c r="S3" s="25">
        <v>15.79</v>
      </c>
      <c r="T3" s="25">
        <v>15.79</v>
      </c>
      <c r="U3" s="47"/>
      <c r="V3" s="23" t="s">
        <v>55</v>
      </c>
      <c r="W3" s="34">
        <v>42</v>
      </c>
      <c r="X3" s="34">
        <v>32</v>
      </c>
      <c r="Y3" s="34">
        <v>48</v>
      </c>
      <c r="Z3" s="24">
        <v>10.6</v>
      </c>
      <c r="AA3" s="26">
        <v>3</v>
      </c>
      <c r="AB3" s="37">
        <f>IF(W3="","",W3*X3*Y3/1000000)</f>
        <v>6.5000000000000002E-2</v>
      </c>
      <c r="AC3" s="27">
        <f>IF(AA3="","",65/AB3*AA3)</f>
        <v>3000</v>
      </c>
      <c r="AD3" s="44">
        <v>4000</v>
      </c>
      <c r="AE3" s="28">
        <f>IF(ISERROR(AD3/AC3),"",AD3/AC3)</f>
        <v>1.33</v>
      </c>
      <c r="AF3" s="23" t="s">
        <v>57</v>
      </c>
      <c r="AG3" s="50">
        <v>0.22800000000000001</v>
      </c>
      <c r="AH3" s="28">
        <f>IF(ISERROR(S3*AG3),"",S3*AG3)</f>
        <v>3.6</v>
      </c>
      <c r="AI3" s="28">
        <f>IF(ISERROR(T3+AE3+AH3),"",T3+AE3+AH3)</f>
        <v>20.72</v>
      </c>
      <c r="AJ3" s="29">
        <v>0</v>
      </c>
      <c r="AK3" s="28">
        <f>IF(ISERROR(AW3*AJ3),"",AW3*AJ3)</f>
        <v>0</v>
      </c>
      <c r="AL3" s="29">
        <v>0</v>
      </c>
      <c r="AM3" s="28">
        <f>IF(ISERROR(AW3*AL3),"",AW3*AL3)</f>
        <v>0</v>
      </c>
      <c r="AN3" s="29">
        <v>0</v>
      </c>
      <c r="AO3" s="28">
        <f>IF(ISERROR(AW3*AN3),"",AW3*AN3)</f>
        <v>0</v>
      </c>
      <c r="AP3" s="28">
        <v>0</v>
      </c>
      <c r="AQ3" s="44">
        <v>0</v>
      </c>
      <c r="AR3" s="29">
        <v>0</v>
      </c>
      <c r="AS3" s="28">
        <f>IF(ISERROR(AW3*AR3),"",AW3*AR3)</f>
        <v>0</v>
      </c>
      <c r="AT3" s="28">
        <f>IF(ISERROR(AK3+AM3+AO3+AP3+AS3),"",AK3+AM3+AO3+AP3+AS3)</f>
        <v>0</v>
      </c>
      <c r="AU3" s="52">
        <f>IF(ISERROR(AI3+AT3),"",AI3+AT3)</f>
        <v>20.72</v>
      </c>
      <c r="AV3" s="53">
        <f>IF(ISERROR((AW3-AU3)/AW3),"",(AW3-AU3)/AW3)</f>
        <v>0.442</v>
      </c>
      <c r="AW3" s="55">
        <f t="shared" ref="AW3:AW4" si="0">IF(AX3="","",AX3/1.05)</f>
        <v>37.130000000000003</v>
      </c>
      <c r="AX3" s="55">
        <f t="shared" ref="AX3:AX4" si="1">IF(ISERROR(AY3*(1-AZ3)),"",AY3*(1-AZ3))</f>
        <v>38.99</v>
      </c>
      <c r="AY3" s="60">
        <v>51.99</v>
      </c>
      <c r="AZ3" s="29">
        <v>0.25</v>
      </c>
      <c r="BA3" s="26">
        <v>531</v>
      </c>
    </row>
    <row r="4" spans="1:53" ht="81.95" customHeight="1">
      <c r="A4" s="41">
        <v>3</v>
      </c>
      <c r="B4" s="66"/>
      <c r="C4" s="51"/>
      <c r="D4" s="23" t="s">
        <v>3</v>
      </c>
      <c r="E4" s="23"/>
      <c r="F4" s="23" t="s">
        <v>53</v>
      </c>
      <c r="G4" s="6" t="s">
        <v>61</v>
      </c>
      <c r="H4" s="23" t="s">
        <v>62</v>
      </c>
      <c r="I4" s="23" t="s">
        <v>64</v>
      </c>
      <c r="J4" s="23" t="s">
        <v>65</v>
      </c>
      <c r="K4" s="23" t="s">
        <v>58</v>
      </c>
      <c r="L4" s="23" t="s">
        <v>69</v>
      </c>
      <c r="M4" s="23" t="s">
        <v>67</v>
      </c>
      <c r="N4" s="67" t="s">
        <v>77</v>
      </c>
      <c r="O4" s="59"/>
      <c r="P4" s="23" t="s">
        <v>50</v>
      </c>
      <c r="Q4" s="38">
        <v>141.30000000000001</v>
      </c>
      <c r="R4" s="49">
        <v>7.7</v>
      </c>
      <c r="S4" s="25">
        <v>18.350000000000001</v>
      </c>
      <c r="T4" s="25">
        <v>18.350000000000001</v>
      </c>
      <c r="U4" s="47"/>
      <c r="V4" s="23" t="s">
        <v>55</v>
      </c>
      <c r="W4" s="34">
        <v>42</v>
      </c>
      <c r="X4" s="34">
        <v>32</v>
      </c>
      <c r="Y4" s="34">
        <v>54</v>
      </c>
      <c r="Z4" s="24">
        <v>11.8</v>
      </c>
      <c r="AA4" s="26">
        <v>3</v>
      </c>
      <c r="AB4" s="37">
        <f>IF(W4="","",W4*X4*Y4/1000000)</f>
        <v>7.2999999999999995E-2</v>
      </c>
      <c r="AC4" s="27">
        <f>IF(AA4="","",65/AB4*AA4)</f>
        <v>2671</v>
      </c>
      <c r="AD4" s="44">
        <v>4000</v>
      </c>
      <c r="AE4" s="28">
        <f>IF(ISERROR(AD4/AC4),"",AD4/AC4)</f>
        <v>1.5</v>
      </c>
      <c r="AF4" s="23" t="s">
        <v>57</v>
      </c>
      <c r="AG4" s="50">
        <v>0.22800000000000001</v>
      </c>
      <c r="AH4" s="28">
        <f>IF(ISERROR(S4*AG4),"",S4*AG4)</f>
        <v>4.18</v>
      </c>
      <c r="AI4" s="28">
        <f>IF(ISERROR(T4+AE4+AH4),"",T4+AE4+AH4)</f>
        <v>24.03</v>
      </c>
      <c r="AJ4" s="29">
        <v>0</v>
      </c>
      <c r="AK4" s="28">
        <f>IF(ISERROR(AW4*AJ4),"",AW4*AJ4)</f>
        <v>0</v>
      </c>
      <c r="AL4" s="29">
        <v>0</v>
      </c>
      <c r="AM4" s="28">
        <f>IF(ISERROR(AW4*AL4),"",AW4*AL4)</f>
        <v>0</v>
      </c>
      <c r="AN4" s="29">
        <v>0</v>
      </c>
      <c r="AO4" s="28">
        <f>IF(ISERROR(AW4*AN4),"",AW4*AN4)</f>
        <v>0</v>
      </c>
      <c r="AP4" s="28">
        <v>0</v>
      </c>
      <c r="AQ4" s="44">
        <v>0</v>
      </c>
      <c r="AR4" s="29">
        <v>0</v>
      </c>
      <c r="AS4" s="28">
        <f>IF(ISERROR(AW4*AR4),"",AW4*AR4)</f>
        <v>0</v>
      </c>
      <c r="AT4" s="28">
        <f>IF(ISERROR(AK4+AM4+AO4+AP4+AS4),"",AK4+AM4+AO4+AP4+AS4)</f>
        <v>0</v>
      </c>
      <c r="AU4" s="52">
        <f>IF(ISERROR(AI4+AT4),"",AI4+AT4)</f>
        <v>24.03</v>
      </c>
      <c r="AV4" s="53">
        <f>IF(ISERROR((AW4-AU4)/AW4),"",(AW4-AU4)/AW4)</f>
        <v>0.43919999999999998</v>
      </c>
      <c r="AW4" s="55">
        <f t="shared" si="0"/>
        <v>42.85</v>
      </c>
      <c r="AX4" s="55">
        <f t="shared" si="1"/>
        <v>44.99</v>
      </c>
      <c r="AY4" s="60">
        <v>59.99</v>
      </c>
      <c r="AZ4" s="29">
        <v>0.25</v>
      </c>
      <c r="BA4" s="26">
        <v>447</v>
      </c>
    </row>
    <row r="5" spans="1:53" ht="81" customHeight="1">
      <c r="A5" s="41">
        <v>1</v>
      </c>
      <c r="B5" s="61" t="s">
        <v>60</v>
      </c>
      <c r="C5" s="51"/>
      <c r="D5" s="23" t="s">
        <v>3</v>
      </c>
      <c r="E5" s="23"/>
      <c r="F5" s="23" t="s">
        <v>53</v>
      </c>
      <c r="G5" s="6" t="s">
        <v>61</v>
      </c>
      <c r="H5" s="23" t="s">
        <v>59</v>
      </c>
      <c r="I5" s="23" t="s">
        <v>63</v>
      </c>
      <c r="J5" s="23" t="s">
        <v>65</v>
      </c>
      <c r="K5" s="23" t="s">
        <v>58</v>
      </c>
      <c r="L5" s="23" t="s">
        <v>66</v>
      </c>
      <c r="M5" s="23" t="s">
        <v>70</v>
      </c>
      <c r="N5" s="67" t="s">
        <v>78</v>
      </c>
      <c r="O5" s="59"/>
      <c r="P5" s="23" t="s">
        <v>50</v>
      </c>
      <c r="Q5" s="38">
        <v>93.6</v>
      </c>
      <c r="R5" s="49">
        <v>7.7</v>
      </c>
      <c r="S5" s="25">
        <v>12.16</v>
      </c>
      <c r="T5" s="25">
        <v>12.16</v>
      </c>
      <c r="U5" s="47"/>
      <c r="V5" s="23" t="s">
        <v>55</v>
      </c>
      <c r="W5" s="34">
        <v>42</v>
      </c>
      <c r="X5" s="34">
        <v>32</v>
      </c>
      <c r="Y5" s="34">
        <v>42</v>
      </c>
      <c r="Z5" s="24">
        <v>8.6</v>
      </c>
      <c r="AA5" s="26">
        <v>3</v>
      </c>
      <c r="AB5" s="37">
        <f>IF(W5="","",W5*X5*Y5/1000000)</f>
        <v>5.6000000000000001E-2</v>
      </c>
      <c r="AC5" s="27">
        <f>IF(AA5="","",65/AB5*AA5)</f>
        <v>3482</v>
      </c>
      <c r="AD5" s="44">
        <v>4000</v>
      </c>
      <c r="AE5" s="28">
        <f>IF(ISERROR(AD5/AC5),"",AD5/AC5)</f>
        <v>1.1499999999999999</v>
      </c>
      <c r="AF5" s="23" t="s">
        <v>57</v>
      </c>
      <c r="AG5" s="50">
        <v>0.22800000000000001</v>
      </c>
      <c r="AH5" s="28">
        <f>IF(ISERROR(S5*AG5),"",S5*AG5)</f>
        <v>2.77</v>
      </c>
      <c r="AI5" s="28">
        <f>IF(ISERROR(T5+AE5+AH5),"",T5+AE5+AH5)</f>
        <v>16.079999999999998</v>
      </c>
      <c r="AJ5" s="29">
        <v>0</v>
      </c>
      <c r="AK5" s="28">
        <f>IF(ISERROR(AW5*AJ5),"",AW5*AJ5)</f>
        <v>0</v>
      </c>
      <c r="AL5" s="29">
        <v>0</v>
      </c>
      <c r="AM5" s="28">
        <f>IF(ISERROR(AW5*AL5),"",AW5*AL5)</f>
        <v>0</v>
      </c>
      <c r="AN5" s="29">
        <v>0</v>
      </c>
      <c r="AO5" s="28">
        <f>IF(ISERROR(AW5*AN5),"",AW5*AN5)</f>
        <v>0</v>
      </c>
      <c r="AP5" s="28">
        <v>0</v>
      </c>
      <c r="AQ5" s="44">
        <v>0</v>
      </c>
      <c r="AR5" s="29">
        <v>0</v>
      </c>
      <c r="AS5" s="28">
        <f>IF(ISERROR(AW5*AR5),"",AW5*AR5)</f>
        <v>0</v>
      </c>
      <c r="AT5" s="28">
        <f>IF(ISERROR(AK5+AM5+AO5+AP5+AS5),"",AK5+AM5+AO5+AP5+AS5)</f>
        <v>0</v>
      </c>
      <c r="AU5" s="52">
        <f>IF(ISERROR(AI5+AT5),"",AI5+AT5)</f>
        <v>16.079999999999998</v>
      </c>
      <c r="AV5" s="53">
        <f>IF(ISERROR((AW5-AU5)/AW5),"",(AW5-AU5)/AW5)</f>
        <v>0.47620000000000001</v>
      </c>
      <c r="AW5" s="55">
        <f>IF(AX5="","",AX5/1.05)</f>
        <v>30.7</v>
      </c>
      <c r="AX5" s="55">
        <f>IF(ISERROR(AY5*(1-AZ5)),"",AY5*(1-AZ5))</f>
        <v>32.24</v>
      </c>
      <c r="AY5" s="60">
        <v>42.99</v>
      </c>
      <c r="AZ5" s="29">
        <v>0.25</v>
      </c>
      <c r="BA5" s="26">
        <v>132</v>
      </c>
    </row>
    <row r="6" spans="1:53" ht="81.95" customHeight="1">
      <c r="A6" s="41">
        <v>2</v>
      </c>
      <c r="B6" s="62"/>
      <c r="C6" s="51"/>
      <c r="D6" s="23" t="s">
        <v>3</v>
      </c>
      <c r="E6" s="23"/>
      <c r="F6" s="23" t="s">
        <v>53</v>
      </c>
      <c r="G6" s="6" t="s">
        <v>61</v>
      </c>
      <c r="H6" s="23" t="s">
        <v>62</v>
      </c>
      <c r="I6" s="23" t="s">
        <v>64</v>
      </c>
      <c r="J6" s="23" t="s">
        <v>65</v>
      </c>
      <c r="K6" s="23" t="s">
        <v>58</v>
      </c>
      <c r="L6" s="23" t="s">
        <v>68</v>
      </c>
      <c r="M6" s="23" t="s">
        <v>70</v>
      </c>
      <c r="N6" s="67" t="s">
        <v>79</v>
      </c>
      <c r="O6" s="59"/>
      <c r="P6" s="23" t="s">
        <v>50</v>
      </c>
      <c r="Q6" s="38">
        <v>121.6</v>
      </c>
      <c r="R6" s="49">
        <v>7.7</v>
      </c>
      <c r="S6" s="25">
        <v>15.79</v>
      </c>
      <c r="T6" s="25">
        <v>15.79</v>
      </c>
      <c r="U6" s="47"/>
      <c r="V6" s="23" t="s">
        <v>55</v>
      </c>
      <c r="W6" s="34">
        <v>42</v>
      </c>
      <c r="X6" s="34">
        <v>32</v>
      </c>
      <c r="Y6" s="34">
        <v>48</v>
      </c>
      <c r="Z6" s="24">
        <v>10.6</v>
      </c>
      <c r="AA6" s="26">
        <v>3</v>
      </c>
      <c r="AB6" s="37">
        <f>IF(W6="","",W6*X6*Y6/1000000)</f>
        <v>6.5000000000000002E-2</v>
      </c>
      <c r="AC6" s="27">
        <f>IF(AA6="","",65/AB6*AA6)</f>
        <v>3000</v>
      </c>
      <c r="AD6" s="44">
        <v>4000</v>
      </c>
      <c r="AE6" s="28">
        <f>IF(ISERROR(AD6/AC6),"",AD6/AC6)</f>
        <v>1.33</v>
      </c>
      <c r="AF6" s="23" t="s">
        <v>57</v>
      </c>
      <c r="AG6" s="50">
        <v>0.22800000000000001</v>
      </c>
      <c r="AH6" s="28">
        <f>IF(ISERROR(S6*AG6),"",S6*AG6)</f>
        <v>3.6</v>
      </c>
      <c r="AI6" s="28">
        <f>IF(ISERROR(T6+AE6+AH6),"",T6+AE6+AH6)</f>
        <v>20.72</v>
      </c>
      <c r="AJ6" s="29">
        <v>0</v>
      </c>
      <c r="AK6" s="28">
        <f>IF(ISERROR(AW6*AJ6),"",AW6*AJ6)</f>
        <v>0</v>
      </c>
      <c r="AL6" s="29">
        <v>0</v>
      </c>
      <c r="AM6" s="28">
        <f>IF(ISERROR(AW6*AL6),"",AW6*AL6)</f>
        <v>0</v>
      </c>
      <c r="AN6" s="29">
        <v>0</v>
      </c>
      <c r="AO6" s="28">
        <f>IF(ISERROR(AW6*AN6),"",AW6*AN6)</f>
        <v>0</v>
      </c>
      <c r="AP6" s="28">
        <v>0</v>
      </c>
      <c r="AQ6" s="44">
        <v>0</v>
      </c>
      <c r="AR6" s="29">
        <v>0</v>
      </c>
      <c r="AS6" s="28">
        <f>IF(ISERROR(AW6*AR6),"",AW6*AR6)</f>
        <v>0</v>
      </c>
      <c r="AT6" s="28">
        <f>IF(ISERROR(AK6+AM6+AO6+AP6+AS6),"",AK6+AM6+AO6+AP6+AS6)</f>
        <v>0</v>
      </c>
      <c r="AU6" s="52">
        <f>IF(ISERROR(AI6+AT6),"",AI6+AT6)</f>
        <v>20.72</v>
      </c>
      <c r="AV6" s="53">
        <f>IF(ISERROR((AW6-AU6)/AW6),"",(AW6-AU6)/AW6)</f>
        <v>0.442</v>
      </c>
      <c r="AW6" s="55">
        <f t="shared" ref="AW6:AW7" si="2">IF(AX6="","",AX6/1.05)</f>
        <v>37.130000000000003</v>
      </c>
      <c r="AX6" s="55">
        <f t="shared" ref="AX6:AX7" si="3">IF(ISERROR(AY6*(1-AZ6)),"",AY6*(1-AZ6))</f>
        <v>38.99</v>
      </c>
      <c r="AY6" s="60">
        <v>51.99</v>
      </c>
      <c r="AZ6" s="29">
        <v>0.25</v>
      </c>
      <c r="BA6" s="26">
        <v>531</v>
      </c>
    </row>
    <row r="7" spans="1:53" ht="81.95" customHeight="1">
      <c r="A7" s="41">
        <v>3</v>
      </c>
      <c r="B7" s="63"/>
      <c r="C7" s="51"/>
      <c r="D7" s="23" t="s">
        <v>3</v>
      </c>
      <c r="E7" s="23"/>
      <c r="F7" s="23" t="s">
        <v>53</v>
      </c>
      <c r="G7" s="6" t="s">
        <v>61</v>
      </c>
      <c r="H7" s="23" t="s">
        <v>62</v>
      </c>
      <c r="I7" s="23" t="s">
        <v>64</v>
      </c>
      <c r="J7" s="23" t="s">
        <v>65</v>
      </c>
      <c r="K7" s="23" t="s">
        <v>58</v>
      </c>
      <c r="L7" s="23" t="s">
        <v>69</v>
      </c>
      <c r="M7" s="23" t="s">
        <v>70</v>
      </c>
      <c r="N7" s="67" t="s">
        <v>80</v>
      </c>
      <c r="O7" s="59"/>
      <c r="P7" s="23" t="s">
        <v>50</v>
      </c>
      <c r="Q7" s="38">
        <v>141.30000000000001</v>
      </c>
      <c r="R7" s="49">
        <v>7.7</v>
      </c>
      <c r="S7" s="25">
        <v>18.350000000000001</v>
      </c>
      <c r="T7" s="25">
        <v>18.350000000000001</v>
      </c>
      <c r="U7" s="47"/>
      <c r="V7" s="23" t="s">
        <v>55</v>
      </c>
      <c r="W7" s="34">
        <v>42</v>
      </c>
      <c r="X7" s="34">
        <v>32</v>
      </c>
      <c r="Y7" s="34">
        <v>54</v>
      </c>
      <c r="Z7" s="24">
        <v>11.8</v>
      </c>
      <c r="AA7" s="26">
        <v>3</v>
      </c>
      <c r="AB7" s="37">
        <f>IF(W7="","",W7*X7*Y7/1000000)</f>
        <v>7.2999999999999995E-2</v>
      </c>
      <c r="AC7" s="27">
        <f>IF(AA7="","",65/AB7*AA7)</f>
        <v>2671</v>
      </c>
      <c r="AD7" s="44">
        <v>4000</v>
      </c>
      <c r="AE7" s="28">
        <f>IF(ISERROR(AD7/AC7),"",AD7/AC7)</f>
        <v>1.5</v>
      </c>
      <c r="AF7" s="23" t="s">
        <v>57</v>
      </c>
      <c r="AG7" s="50">
        <v>0.22800000000000001</v>
      </c>
      <c r="AH7" s="28">
        <f>IF(ISERROR(S7*AG7),"",S7*AG7)</f>
        <v>4.18</v>
      </c>
      <c r="AI7" s="28">
        <f>IF(ISERROR(T7+AE7+AH7),"",T7+AE7+AH7)</f>
        <v>24.03</v>
      </c>
      <c r="AJ7" s="29">
        <v>0</v>
      </c>
      <c r="AK7" s="28">
        <f>IF(ISERROR(AW7*AJ7),"",AW7*AJ7)</f>
        <v>0</v>
      </c>
      <c r="AL7" s="29">
        <v>0</v>
      </c>
      <c r="AM7" s="28">
        <f>IF(ISERROR(AW7*AL7),"",AW7*AL7)</f>
        <v>0</v>
      </c>
      <c r="AN7" s="29">
        <v>0</v>
      </c>
      <c r="AO7" s="28">
        <f>IF(ISERROR(AW7*AN7),"",AW7*AN7)</f>
        <v>0</v>
      </c>
      <c r="AP7" s="28">
        <v>0</v>
      </c>
      <c r="AQ7" s="44">
        <v>0</v>
      </c>
      <c r="AR7" s="29">
        <v>0</v>
      </c>
      <c r="AS7" s="28">
        <f>IF(ISERROR(AW7*AR7),"",AW7*AR7)</f>
        <v>0</v>
      </c>
      <c r="AT7" s="28">
        <f>IF(ISERROR(AK7+AM7+AO7+AP7+AS7),"",AK7+AM7+AO7+AP7+AS7)</f>
        <v>0</v>
      </c>
      <c r="AU7" s="52">
        <f>IF(ISERROR(AI7+AT7),"",AI7+AT7)</f>
        <v>24.03</v>
      </c>
      <c r="AV7" s="53">
        <f>IF(ISERROR((AW7-AU7)/AW7),"",(AW7-AU7)/AW7)</f>
        <v>0.43919999999999998</v>
      </c>
      <c r="AW7" s="55">
        <f t="shared" si="2"/>
        <v>42.85</v>
      </c>
      <c r="AX7" s="55">
        <f t="shared" si="3"/>
        <v>44.99</v>
      </c>
      <c r="AY7" s="60">
        <v>59.99</v>
      </c>
      <c r="AZ7" s="29">
        <v>0.25</v>
      </c>
      <c r="BA7" s="26">
        <v>447</v>
      </c>
    </row>
    <row r="8" spans="1:53" ht="81" customHeight="1">
      <c r="A8" s="41">
        <v>1</v>
      </c>
      <c r="B8" s="61" t="s">
        <v>60</v>
      </c>
      <c r="C8" s="51"/>
      <c r="D8" s="23" t="s">
        <v>3</v>
      </c>
      <c r="E8" s="23"/>
      <c r="F8" s="23" t="s">
        <v>53</v>
      </c>
      <c r="G8" s="6" t="s">
        <v>61</v>
      </c>
      <c r="H8" s="23" t="s">
        <v>59</v>
      </c>
      <c r="I8" s="23" t="s">
        <v>63</v>
      </c>
      <c r="J8" s="23" t="s">
        <v>65</v>
      </c>
      <c r="K8" s="23" t="s">
        <v>58</v>
      </c>
      <c r="L8" s="23" t="s">
        <v>66</v>
      </c>
      <c r="M8" s="23" t="s">
        <v>71</v>
      </c>
      <c r="N8" s="67" t="s">
        <v>81</v>
      </c>
      <c r="O8" s="59"/>
      <c r="P8" s="23" t="s">
        <v>50</v>
      </c>
      <c r="Q8" s="38">
        <v>93.6</v>
      </c>
      <c r="R8" s="49">
        <v>7.7</v>
      </c>
      <c r="S8" s="25">
        <v>12.16</v>
      </c>
      <c r="T8" s="25">
        <v>12.16</v>
      </c>
      <c r="U8" s="47"/>
      <c r="V8" s="23" t="s">
        <v>55</v>
      </c>
      <c r="W8" s="34">
        <v>42</v>
      </c>
      <c r="X8" s="34">
        <v>32</v>
      </c>
      <c r="Y8" s="34">
        <v>42</v>
      </c>
      <c r="Z8" s="24">
        <v>8.6</v>
      </c>
      <c r="AA8" s="26">
        <v>3</v>
      </c>
      <c r="AB8" s="37">
        <f>IF(W8="","",W8*X8*Y8/1000000)</f>
        <v>5.6000000000000001E-2</v>
      </c>
      <c r="AC8" s="27">
        <f>IF(AA8="","",65/AB8*AA8)</f>
        <v>3482</v>
      </c>
      <c r="AD8" s="44">
        <v>4000</v>
      </c>
      <c r="AE8" s="28">
        <f>IF(ISERROR(AD8/AC8),"",AD8/AC8)</f>
        <v>1.1499999999999999</v>
      </c>
      <c r="AF8" s="23" t="s">
        <v>57</v>
      </c>
      <c r="AG8" s="50">
        <v>0.22800000000000001</v>
      </c>
      <c r="AH8" s="28">
        <f>IF(ISERROR(S8*AG8),"",S8*AG8)</f>
        <v>2.77</v>
      </c>
      <c r="AI8" s="28">
        <f>IF(ISERROR(T8+AE8+AH8),"",T8+AE8+AH8)</f>
        <v>16.079999999999998</v>
      </c>
      <c r="AJ8" s="29">
        <v>0</v>
      </c>
      <c r="AK8" s="28">
        <f>IF(ISERROR(AW8*AJ8),"",AW8*AJ8)</f>
        <v>0</v>
      </c>
      <c r="AL8" s="29">
        <v>0</v>
      </c>
      <c r="AM8" s="28">
        <f>IF(ISERROR(AW8*AL8),"",AW8*AL8)</f>
        <v>0</v>
      </c>
      <c r="AN8" s="29">
        <v>0</v>
      </c>
      <c r="AO8" s="28">
        <f>IF(ISERROR(AW8*AN8),"",AW8*AN8)</f>
        <v>0</v>
      </c>
      <c r="AP8" s="28">
        <v>0</v>
      </c>
      <c r="AQ8" s="44">
        <v>0</v>
      </c>
      <c r="AR8" s="29">
        <v>0</v>
      </c>
      <c r="AS8" s="28">
        <f>IF(ISERROR(AW8*AR8),"",AW8*AR8)</f>
        <v>0</v>
      </c>
      <c r="AT8" s="28">
        <f>IF(ISERROR(AK8+AM8+AO8+AP8+AS8),"",AK8+AM8+AO8+AP8+AS8)</f>
        <v>0</v>
      </c>
      <c r="AU8" s="52">
        <f>IF(ISERROR(AI8+AT8),"",AI8+AT8)</f>
        <v>16.079999999999998</v>
      </c>
      <c r="AV8" s="53">
        <f>IF(ISERROR((AW8-AU8)/AW8),"",(AW8-AU8)/AW8)</f>
        <v>0.47620000000000001</v>
      </c>
      <c r="AW8" s="55">
        <f>IF(AX8="","",AX8/1.05)</f>
        <v>30.7</v>
      </c>
      <c r="AX8" s="55">
        <f>IF(ISERROR(AY8*(1-AZ8)),"",AY8*(1-AZ8))</f>
        <v>32.24</v>
      </c>
      <c r="AY8" s="60">
        <v>42.99</v>
      </c>
      <c r="AZ8" s="29">
        <v>0.25</v>
      </c>
      <c r="BA8" s="26">
        <v>132</v>
      </c>
    </row>
    <row r="9" spans="1:53" ht="81.95" customHeight="1">
      <c r="A9" s="41">
        <v>2</v>
      </c>
      <c r="B9" s="62"/>
      <c r="C9" s="51"/>
      <c r="D9" s="23" t="s">
        <v>3</v>
      </c>
      <c r="E9" s="23"/>
      <c r="F9" s="23" t="s">
        <v>53</v>
      </c>
      <c r="G9" s="6" t="s">
        <v>61</v>
      </c>
      <c r="H9" s="23" t="s">
        <v>62</v>
      </c>
      <c r="I9" s="23" t="s">
        <v>64</v>
      </c>
      <c r="J9" s="23" t="s">
        <v>65</v>
      </c>
      <c r="K9" s="23" t="s">
        <v>58</v>
      </c>
      <c r="L9" s="23" t="s">
        <v>68</v>
      </c>
      <c r="M9" s="23" t="s">
        <v>71</v>
      </c>
      <c r="N9" s="67" t="s">
        <v>82</v>
      </c>
      <c r="O9" s="59"/>
      <c r="P9" s="23" t="s">
        <v>50</v>
      </c>
      <c r="Q9" s="38">
        <v>121.6</v>
      </c>
      <c r="R9" s="49">
        <v>7.7</v>
      </c>
      <c r="S9" s="25">
        <v>15.79</v>
      </c>
      <c r="T9" s="25">
        <v>15.79</v>
      </c>
      <c r="U9" s="47"/>
      <c r="V9" s="23" t="s">
        <v>55</v>
      </c>
      <c r="W9" s="34">
        <v>42</v>
      </c>
      <c r="X9" s="34">
        <v>32</v>
      </c>
      <c r="Y9" s="34">
        <v>48</v>
      </c>
      <c r="Z9" s="24">
        <v>10.6</v>
      </c>
      <c r="AA9" s="26">
        <v>3</v>
      </c>
      <c r="AB9" s="37">
        <f>IF(W9="","",W9*X9*Y9/1000000)</f>
        <v>6.5000000000000002E-2</v>
      </c>
      <c r="AC9" s="27">
        <f>IF(AA9="","",65/AB9*AA9)</f>
        <v>3000</v>
      </c>
      <c r="AD9" s="44">
        <v>4000</v>
      </c>
      <c r="AE9" s="28">
        <f>IF(ISERROR(AD9/AC9),"",AD9/AC9)</f>
        <v>1.33</v>
      </c>
      <c r="AF9" s="23" t="s">
        <v>57</v>
      </c>
      <c r="AG9" s="50">
        <v>0.22800000000000001</v>
      </c>
      <c r="AH9" s="28">
        <f>IF(ISERROR(S9*AG9),"",S9*AG9)</f>
        <v>3.6</v>
      </c>
      <c r="AI9" s="28">
        <f>IF(ISERROR(T9+AE9+AH9),"",T9+AE9+AH9)</f>
        <v>20.72</v>
      </c>
      <c r="AJ9" s="29">
        <v>0</v>
      </c>
      <c r="AK9" s="28">
        <f>IF(ISERROR(AW9*AJ9),"",AW9*AJ9)</f>
        <v>0</v>
      </c>
      <c r="AL9" s="29">
        <v>0</v>
      </c>
      <c r="AM9" s="28">
        <f>IF(ISERROR(AW9*AL9),"",AW9*AL9)</f>
        <v>0</v>
      </c>
      <c r="AN9" s="29">
        <v>0</v>
      </c>
      <c r="AO9" s="28">
        <f>IF(ISERROR(AW9*AN9),"",AW9*AN9)</f>
        <v>0</v>
      </c>
      <c r="AP9" s="28">
        <v>0</v>
      </c>
      <c r="AQ9" s="44">
        <v>0</v>
      </c>
      <c r="AR9" s="29">
        <v>0</v>
      </c>
      <c r="AS9" s="28">
        <f>IF(ISERROR(AW9*AR9),"",AW9*AR9)</f>
        <v>0</v>
      </c>
      <c r="AT9" s="28">
        <f>IF(ISERROR(AK9+AM9+AO9+AP9+AS9),"",AK9+AM9+AO9+AP9+AS9)</f>
        <v>0</v>
      </c>
      <c r="AU9" s="52">
        <f>IF(ISERROR(AI9+AT9),"",AI9+AT9)</f>
        <v>20.72</v>
      </c>
      <c r="AV9" s="53">
        <f>IF(ISERROR((AW9-AU9)/AW9),"",(AW9-AU9)/AW9)</f>
        <v>0.442</v>
      </c>
      <c r="AW9" s="55">
        <f t="shared" ref="AW9:AW10" si="4">IF(AX9="","",AX9/1.05)</f>
        <v>37.130000000000003</v>
      </c>
      <c r="AX9" s="55">
        <f t="shared" ref="AX9:AX10" si="5">IF(ISERROR(AY9*(1-AZ9)),"",AY9*(1-AZ9))</f>
        <v>38.99</v>
      </c>
      <c r="AY9" s="60">
        <v>51.99</v>
      </c>
      <c r="AZ9" s="29">
        <v>0.25</v>
      </c>
      <c r="BA9" s="26">
        <v>531</v>
      </c>
    </row>
    <row r="10" spans="1:53" ht="81.95" customHeight="1">
      <c r="A10" s="41">
        <v>3</v>
      </c>
      <c r="B10" s="63"/>
      <c r="C10" s="51"/>
      <c r="D10" s="23" t="s">
        <v>3</v>
      </c>
      <c r="E10" s="23"/>
      <c r="F10" s="23" t="s">
        <v>53</v>
      </c>
      <c r="G10" s="6" t="s">
        <v>61</v>
      </c>
      <c r="H10" s="23" t="s">
        <v>62</v>
      </c>
      <c r="I10" s="23" t="s">
        <v>64</v>
      </c>
      <c r="J10" s="23" t="s">
        <v>65</v>
      </c>
      <c r="K10" s="23" t="s">
        <v>58</v>
      </c>
      <c r="L10" s="23" t="s">
        <v>69</v>
      </c>
      <c r="M10" s="23" t="s">
        <v>71</v>
      </c>
      <c r="N10" s="67" t="s">
        <v>83</v>
      </c>
      <c r="O10" s="59"/>
      <c r="P10" s="23" t="s">
        <v>50</v>
      </c>
      <c r="Q10" s="38">
        <v>141.30000000000001</v>
      </c>
      <c r="R10" s="49">
        <v>7.7</v>
      </c>
      <c r="S10" s="25">
        <v>18.350000000000001</v>
      </c>
      <c r="T10" s="25">
        <v>18.350000000000001</v>
      </c>
      <c r="U10" s="47"/>
      <c r="V10" s="23" t="s">
        <v>55</v>
      </c>
      <c r="W10" s="34">
        <v>42</v>
      </c>
      <c r="X10" s="34">
        <v>32</v>
      </c>
      <c r="Y10" s="34">
        <v>54</v>
      </c>
      <c r="Z10" s="24">
        <v>11.8</v>
      </c>
      <c r="AA10" s="26">
        <v>3</v>
      </c>
      <c r="AB10" s="37">
        <f>IF(W10="","",W10*X10*Y10/1000000)</f>
        <v>7.2999999999999995E-2</v>
      </c>
      <c r="AC10" s="27">
        <f>IF(AA10="","",65/AB10*AA10)</f>
        <v>2671</v>
      </c>
      <c r="AD10" s="44">
        <v>4000</v>
      </c>
      <c r="AE10" s="28">
        <f>IF(ISERROR(AD10/AC10),"",AD10/AC10)</f>
        <v>1.5</v>
      </c>
      <c r="AF10" s="23" t="s">
        <v>57</v>
      </c>
      <c r="AG10" s="50">
        <v>0.22800000000000001</v>
      </c>
      <c r="AH10" s="28">
        <f>IF(ISERROR(S10*AG10),"",S10*AG10)</f>
        <v>4.18</v>
      </c>
      <c r="AI10" s="28">
        <f>IF(ISERROR(T10+AE10+AH10),"",T10+AE10+AH10)</f>
        <v>24.03</v>
      </c>
      <c r="AJ10" s="29">
        <v>0</v>
      </c>
      <c r="AK10" s="28">
        <f>IF(ISERROR(AW10*AJ10),"",AW10*AJ10)</f>
        <v>0</v>
      </c>
      <c r="AL10" s="29">
        <v>0</v>
      </c>
      <c r="AM10" s="28">
        <f>IF(ISERROR(AW10*AL10),"",AW10*AL10)</f>
        <v>0</v>
      </c>
      <c r="AN10" s="29">
        <v>0</v>
      </c>
      <c r="AO10" s="28">
        <f>IF(ISERROR(AW10*AN10),"",AW10*AN10)</f>
        <v>0</v>
      </c>
      <c r="AP10" s="28">
        <v>0</v>
      </c>
      <c r="AQ10" s="44">
        <v>0</v>
      </c>
      <c r="AR10" s="29">
        <v>0</v>
      </c>
      <c r="AS10" s="28">
        <f>IF(ISERROR(AW10*AR10),"",AW10*AR10)</f>
        <v>0</v>
      </c>
      <c r="AT10" s="28">
        <f>IF(ISERROR(AK10+AM10+AO10+AP10+AS10),"",AK10+AM10+AO10+AP10+AS10)</f>
        <v>0</v>
      </c>
      <c r="AU10" s="52">
        <f>IF(ISERROR(AI10+AT10),"",AI10+AT10)</f>
        <v>24.03</v>
      </c>
      <c r="AV10" s="53">
        <f>IF(ISERROR((AW10-AU10)/AW10),"",(AW10-AU10)/AW10)</f>
        <v>0.43919999999999998</v>
      </c>
      <c r="AW10" s="55">
        <f t="shared" si="4"/>
        <v>42.85</v>
      </c>
      <c r="AX10" s="55">
        <f t="shared" si="5"/>
        <v>44.99</v>
      </c>
      <c r="AY10" s="60">
        <v>59.99</v>
      </c>
      <c r="AZ10" s="29">
        <v>0.25</v>
      </c>
      <c r="BA10" s="26">
        <v>447</v>
      </c>
    </row>
    <row r="11" spans="1:53" ht="81" customHeight="1">
      <c r="A11" s="41">
        <v>1</v>
      </c>
      <c r="B11" s="61" t="s">
        <v>60</v>
      </c>
      <c r="C11" s="51"/>
      <c r="D11" s="23" t="s">
        <v>3</v>
      </c>
      <c r="E11" s="23"/>
      <c r="F11" s="23" t="s">
        <v>53</v>
      </c>
      <c r="G11" s="6" t="s">
        <v>72</v>
      </c>
      <c r="H11" s="23" t="s">
        <v>59</v>
      </c>
      <c r="I11" s="23" t="s">
        <v>63</v>
      </c>
      <c r="J11" s="23" t="s">
        <v>65</v>
      </c>
      <c r="K11" s="23" t="s">
        <v>58</v>
      </c>
      <c r="L11" s="23" t="s">
        <v>66</v>
      </c>
      <c r="M11" s="23" t="s">
        <v>73</v>
      </c>
      <c r="N11" s="67" t="s">
        <v>84</v>
      </c>
      <c r="O11" s="59"/>
      <c r="P11" s="23" t="s">
        <v>50</v>
      </c>
      <c r="Q11" s="38">
        <v>93.6</v>
      </c>
      <c r="R11" s="49">
        <v>7.7</v>
      </c>
      <c r="S11" s="25">
        <v>12.16</v>
      </c>
      <c r="T11" s="25">
        <v>12.16</v>
      </c>
      <c r="U11" s="47"/>
      <c r="V11" s="23" t="s">
        <v>55</v>
      </c>
      <c r="W11" s="34">
        <v>42</v>
      </c>
      <c r="X11" s="34">
        <v>32</v>
      </c>
      <c r="Y11" s="34">
        <v>42</v>
      </c>
      <c r="Z11" s="24">
        <v>8.6</v>
      </c>
      <c r="AA11" s="26">
        <v>3</v>
      </c>
      <c r="AB11" s="37">
        <f>IF(W11="","",W11*X11*Y11/1000000)</f>
        <v>5.6000000000000001E-2</v>
      </c>
      <c r="AC11" s="27">
        <f>IF(AA11="","",65/AB11*AA11)</f>
        <v>3482</v>
      </c>
      <c r="AD11" s="44">
        <v>4000</v>
      </c>
      <c r="AE11" s="28">
        <f>IF(ISERROR(AD11/AC11),"",AD11/AC11)</f>
        <v>1.1499999999999999</v>
      </c>
      <c r="AF11" s="23" t="s">
        <v>57</v>
      </c>
      <c r="AG11" s="50">
        <v>0.22800000000000001</v>
      </c>
      <c r="AH11" s="28">
        <f>IF(ISERROR(S11*AG11),"",S11*AG11)</f>
        <v>2.77</v>
      </c>
      <c r="AI11" s="28">
        <f>IF(ISERROR(T11+AE11+AH11),"",T11+AE11+AH11)</f>
        <v>16.079999999999998</v>
      </c>
      <c r="AJ11" s="29">
        <v>0</v>
      </c>
      <c r="AK11" s="28">
        <f>IF(ISERROR(AW11*AJ11),"",AW11*AJ11)</f>
        <v>0</v>
      </c>
      <c r="AL11" s="29">
        <v>0</v>
      </c>
      <c r="AM11" s="28">
        <f>IF(ISERROR(AW11*AL11),"",AW11*AL11)</f>
        <v>0</v>
      </c>
      <c r="AN11" s="29">
        <v>0</v>
      </c>
      <c r="AO11" s="28">
        <f>IF(ISERROR(AW11*AN11),"",AW11*AN11)</f>
        <v>0</v>
      </c>
      <c r="AP11" s="28">
        <v>0</v>
      </c>
      <c r="AQ11" s="44">
        <v>0</v>
      </c>
      <c r="AR11" s="29">
        <v>0</v>
      </c>
      <c r="AS11" s="28">
        <f>IF(ISERROR(AW11*AR11),"",AW11*AR11)</f>
        <v>0</v>
      </c>
      <c r="AT11" s="28">
        <f>IF(ISERROR(AK11+AM11+AO11+AP11+AS11),"",AK11+AM11+AO11+AP11+AS11)</f>
        <v>0</v>
      </c>
      <c r="AU11" s="52">
        <f>IF(ISERROR(AI11+AT11),"",AI11+AT11)</f>
        <v>16.079999999999998</v>
      </c>
      <c r="AV11" s="53">
        <f>IF(ISERROR((AW11-AU11)/AW11),"",(AW11-AU11)/AW11)</f>
        <v>0.47620000000000001</v>
      </c>
      <c r="AW11" s="55">
        <f>IF(AX11="","",AX11/1.05)</f>
        <v>30.7</v>
      </c>
      <c r="AX11" s="55">
        <f>IF(ISERROR(AY11*(1-AZ11)),"",AY11*(1-AZ11))</f>
        <v>32.24</v>
      </c>
      <c r="AY11" s="60">
        <v>42.99</v>
      </c>
      <c r="AZ11" s="29">
        <v>0.25</v>
      </c>
      <c r="BA11" s="26">
        <v>129</v>
      </c>
    </row>
    <row r="12" spans="1:53" ht="81.95" customHeight="1">
      <c r="A12" s="41">
        <v>2</v>
      </c>
      <c r="B12" s="62"/>
      <c r="C12" s="51"/>
      <c r="D12" s="23" t="s">
        <v>3</v>
      </c>
      <c r="E12" s="23"/>
      <c r="F12" s="23" t="s">
        <v>53</v>
      </c>
      <c r="G12" s="6" t="s">
        <v>72</v>
      </c>
      <c r="H12" s="23" t="s">
        <v>62</v>
      </c>
      <c r="I12" s="23" t="s">
        <v>64</v>
      </c>
      <c r="J12" s="23" t="s">
        <v>65</v>
      </c>
      <c r="K12" s="23" t="s">
        <v>58</v>
      </c>
      <c r="L12" s="23" t="s">
        <v>68</v>
      </c>
      <c r="M12" s="23" t="s">
        <v>73</v>
      </c>
      <c r="N12" s="67" t="s">
        <v>85</v>
      </c>
      <c r="O12" s="59"/>
      <c r="P12" s="23" t="s">
        <v>50</v>
      </c>
      <c r="Q12" s="38">
        <v>121.6</v>
      </c>
      <c r="R12" s="49">
        <v>7.7</v>
      </c>
      <c r="S12" s="25">
        <v>15.79</v>
      </c>
      <c r="T12" s="25">
        <v>15.79</v>
      </c>
      <c r="U12" s="47"/>
      <c r="V12" s="23" t="s">
        <v>55</v>
      </c>
      <c r="W12" s="34">
        <v>42</v>
      </c>
      <c r="X12" s="34">
        <v>32</v>
      </c>
      <c r="Y12" s="34">
        <v>48</v>
      </c>
      <c r="Z12" s="24">
        <v>10.6</v>
      </c>
      <c r="AA12" s="26">
        <v>3</v>
      </c>
      <c r="AB12" s="37">
        <f>IF(W12="","",W12*X12*Y12/1000000)</f>
        <v>6.5000000000000002E-2</v>
      </c>
      <c r="AC12" s="27">
        <f>IF(AA12="","",65/AB12*AA12)</f>
        <v>3000</v>
      </c>
      <c r="AD12" s="44">
        <v>4000</v>
      </c>
      <c r="AE12" s="28">
        <f>IF(ISERROR(AD12/AC12),"",AD12/AC12)</f>
        <v>1.33</v>
      </c>
      <c r="AF12" s="23" t="s">
        <v>57</v>
      </c>
      <c r="AG12" s="50">
        <v>0.22800000000000001</v>
      </c>
      <c r="AH12" s="28">
        <f>IF(ISERROR(S12*AG12),"",S12*AG12)</f>
        <v>3.6</v>
      </c>
      <c r="AI12" s="28">
        <f>IF(ISERROR(T12+AE12+AH12),"",T12+AE12+AH12)</f>
        <v>20.72</v>
      </c>
      <c r="AJ12" s="29">
        <v>0</v>
      </c>
      <c r="AK12" s="28">
        <f>IF(ISERROR(AW12*AJ12),"",AW12*AJ12)</f>
        <v>0</v>
      </c>
      <c r="AL12" s="29">
        <v>0</v>
      </c>
      <c r="AM12" s="28">
        <f>IF(ISERROR(AW12*AL12),"",AW12*AL12)</f>
        <v>0</v>
      </c>
      <c r="AN12" s="29">
        <v>0</v>
      </c>
      <c r="AO12" s="28">
        <f>IF(ISERROR(AW12*AN12),"",AW12*AN12)</f>
        <v>0</v>
      </c>
      <c r="AP12" s="28">
        <v>0</v>
      </c>
      <c r="AQ12" s="44">
        <v>0</v>
      </c>
      <c r="AR12" s="29">
        <v>0</v>
      </c>
      <c r="AS12" s="28">
        <f>IF(ISERROR(AW12*AR12),"",AW12*AR12)</f>
        <v>0</v>
      </c>
      <c r="AT12" s="28">
        <f>IF(ISERROR(AK12+AM12+AO12+AP12+AS12),"",AK12+AM12+AO12+AP12+AS12)</f>
        <v>0</v>
      </c>
      <c r="AU12" s="52">
        <f>IF(ISERROR(AI12+AT12),"",AI12+AT12)</f>
        <v>20.72</v>
      </c>
      <c r="AV12" s="53">
        <f>IF(ISERROR((AW12-AU12)/AW12),"",(AW12-AU12)/AW12)</f>
        <v>0.442</v>
      </c>
      <c r="AW12" s="55">
        <f t="shared" ref="AW12:AW13" si="6">IF(AX12="","",AX12/1.05)</f>
        <v>37.130000000000003</v>
      </c>
      <c r="AX12" s="55">
        <f t="shared" ref="AX12:AX13" si="7">IF(ISERROR(AY12*(1-AZ12)),"",AY12*(1-AZ12))</f>
        <v>38.99</v>
      </c>
      <c r="AY12" s="60">
        <v>51.99</v>
      </c>
      <c r="AZ12" s="29">
        <v>0.25</v>
      </c>
      <c r="BA12" s="26">
        <v>522</v>
      </c>
    </row>
    <row r="13" spans="1:53" ht="81.95" customHeight="1">
      <c r="A13" s="41">
        <v>3</v>
      </c>
      <c r="B13" s="63"/>
      <c r="C13" s="51"/>
      <c r="D13" s="23" t="s">
        <v>3</v>
      </c>
      <c r="E13" s="23"/>
      <c r="F13" s="23" t="s">
        <v>53</v>
      </c>
      <c r="G13" s="6" t="s">
        <v>72</v>
      </c>
      <c r="H13" s="23" t="s">
        <v>62</v>
      </c>
      <c r="I13" s="23" t="s">
        <v>64</v>
      </c>
      <c r="J13" s="23" t="s">
        <v>65</v>
      </c>
      <c r="K13" s="23" t="s">
        <v>58</v>
      </c>
      <c r="L13" s="23" t="s">
        <v>69</v>
      </c>
      <c r="M13" s="23" t="s">
        <v>73</v>
      </c>
      <c r="N13" s="67" t="s">
        <v>86</v>
      </c>
      <c r="O13" s="59"/>
      <c r="P13" s="23" t="s">
        <v>50</v>
      </c>
      <c r="Q13" s="38">
        <v>141.30000000000001</v>
      </c>
      <c r="R13" s="49">
        <v>7.7</v>
      </c>
      <c r="S13" s="25">
        <v>18.350000000000001</v>
      </c>
      <c r="T13" s="25">
        <v>18.350000000000001</v>
      </c>
      <c r="U13" s="47"/>
      <c r="V13" s="23" t="s">
        <v>55</v>
      </c>
      <c r="W13" s="34">
        <v>42</v>
      </c>
      <c r="X13" s="34">
        <v>32</v>
      </c>
      <c r="Y13" s="34">
        <v>54</v>
      </c>
      <c r="Z13" s="24">
        <v>11.8</v>
      </c>
      <c r="AA13" s="26">
        <v>3</v>
      </c>
      <c r="AB13" s="37">
        <f>IF(W13="","",W13*X13*Y13/1000000)</f>
        <v>7.2999999999999995E-2</v>
      </c>
      <c r="AC13" s="27">
        <f>IF(AA13="","",65/AB13*AA13)</f>
        <v>2671</v>
      </c>
      <c r="AD13" s="44">
        <v>4000</v>
      </c>
      <c r="AE13" s="28">
        <f>IF(ISERROR(AD13/AC13),"",AD13/AC13)</f>
        <v>1.5</v>
      </c>
      <c r="AF13" s="23" t="s">
        <v>57</v>
      </c>
      <c r="AG13" s="50">
        <v>0.22800000000000001</v>
      </c>
      <c r="AH13" s="28">
        <f>IF(ISERROR(S13*AG13),"",S13*AG13)</f>
        <v>4.18</v>
      </c>
      <c r="AI13" s="28">
        <f>IF(ISERROR(T13+AE13+AH13),"",T13+AE13+AH13)</f>
        <v>24.03</v>
      </c>
      <c r="AJ13" s="29">
        <v>0</v>
      </c>
      <c r="AK13" s="28">
        <f>IF(ISERROR(AW13*AJ13),"",AW13*AJ13)</f>
        <v>0</v>
      </c>
      <c r="AL13" s="29">
        <v>0</v>
      </c>
      <c r="AM13" s="28">
        <f>IF(ISERROR(AW13*AL13),"",AW13*AL13)</f>
        <v>0</v>
      </c>
      <c r="AN13" s="29">
        <v>0</v>
      </c>
      <c r="AO13" s="28">
        <f>IF(ISERROR(AW13*AN13),"",AW13*AN13)</f>
        <v>0</v>
      </c>
      <c r="AP13" s="28">
        <v>0</v>
      </c>
      <c r="AQ13" s="44">
        <v>0</v>
      </c>
      <c r="AR13" s="29">
        <v>0</v>
      </c>
      <c r="AS13" s="28">
        <f>IF(ISERROR(AW13*AR13),"",AW13*AR13)</f>
        <v>0</v>
      </c>
      <c r="AT13" s="28">
        <f>IF(ISERROR(AK13+AM13+AO13+AP13+AS13),"",AK13+AM13+AO13+AP13+AS13)</f>
        <v>0</v>
      </c>
      <c r="AU13" s="52">
        <f>IF(ISERROR(AI13+AT13),"",AI13+AT13)</f>
        <v>24.03</v>
      </c>
      <c r="AV13" s="53">
        <f>IF(ISERROR((AW13-AU13)/AW13),"",(AW13-AU13)/AW13)</f>
        <v>0.43919999999999998</v>
      </c>
      <c r="AW13" s="55">
        <f t="shared" si="6"/>
        <v>42.85</v>
      </c>
      <c r="AX13" s="55">
        <f t="shared" si="7"/>
        <v>44.99</v>
      </c>
      <c r="AY13" s="60">
        <v>59.99</v>
      </c>
      <c r="AZ13" s="29">
        <v>0.25</v>
      </c>
      <c r="BA13" s="26">
        <v>435</v>
      </c>
    </row>
    <row r="14" spans="1:53" ht="81" customHeight="1">
      <c r="A14" s="41">
        <v>1</v>
      </c>
      <c r="B14" s="61" t="s">
        <v>60</v>
      </c>
      <c r="C14" s="51"/>
      <c r="D14" s="23" t="s">
        <v>3</v>
      </c>
      <c r="E14" s="23"/>
      <c r="F14" s="23" t="s">
        <v>53</v>
      </c>
      <c r="G14" s="6" t="s">
        <v>72</v>
      </c>
      <c r="H14" s="23" t="s">
        <v>59</v>
      </c>
      <c r="I14" s="23" t="s">
        <v>63</v>
      </c>
      <c r="J14" s="23" t="s">
        <v>65</v>
      </c>
      <c r="K14" s="23" t="s">
        <v>58</v>
      </c>
      <c r="L14" s="23" t="s">
        <v>66</v>
      </c>
      <c r="M14" s="23" t="s">
        <v>74</v>
      </c>
      <c r="N14" s="67" t="s">
        <v>87</v>
      </c>
      <c r="O14" s="59"/>
      <c r="P14" s="23" t="s">
        <v>50</v>
      </c>
      <c r="Q14" s="38">
        <v>93.6</v>
      </c>
      <c r="R14" s="49">
        <v>7.7</v>
      </c>
      <c r="S14" s="25">
        <v>12.16</v>
      </c>
      <c r="T14" s="25">
        <v>12.16</v>
      </c>
      <c r="U14" s="47"/>
      <c r="V14" s="23" t="s">
        <v>55</v>
      </c>
      <c r="W14" s="34">
        <v>42</v>
      </c>
      <c r="X14" s="34">
        <v>32</v>
      </c>
      <c r="Y14" s="34">
        <v>42</v>
      </c>
      <c r="Z14" s="24">
        <v>8.6</v>
      </c>
      <c r="AA14" s="26">
        <v>3</v>
      </c>
      <c r="AB14" s="37">
        <f>IF(W14="","",W14*X14*Y14/1000000)</f>
        <v>5.6000000000000001E-2</v>
      </c>
      <c r="AC14" s="27">
        <f>IF(AA14="","",65/AB14*AA14)</f>
        <v>3482</v>
      </c>
      <c r="AD14" s="44">
        <v>4000</v>
      </c>
      <c r="AE14" s="28">
        <f>IF(ISERROR(AD14/AC14),"",AD14/AC14)</f>
        <v>1.1499999999999999</v>
      </c>
      <c r="AF14" s="23" t="s">
        <v>57</v>
      </c>
      <c r="AG14" s="50">
        <v>0.22800000000000001</v>
      </c>
      <c r="AH14" s="28">
        <f>IF(ISERROR(S14*AG14),"",S14*AG14)</f>
        <v>2.77</v>
      </c>
      <c r="AI14" s="28">
        <f>IF(ISERROR(T14+AE14+AH14),"",T14+AE14+AH14)</f>
        <v>16.079999999999998</v>
      </c>
      <c r="AJ14" s="29">
        <v>0</v>
      </c>
      <c r="AK14" s="28">
        <f>IF(ISERROR(AW14*AJ14),"",AW14*AJ14)</f>
        <v>0</v>
      </c>
      <c r="AL14" s="29">
        <v>0</v>
      </c>
      <c r="AM14" s="28">
        <f>IF(ISERROR(AW14*AL14),"",AW14*AL14)</f>
        <v>0</v>
      </c>
      <c r="AN14" s="29">
        <v>0</v>
      </c>
      <c r="AO14" s="28">
        <f>IF(ISERROR(AW14*AN14),"",AW14*AN14)</f>
        <v>0</v>
      </c>
      <c r="AP14" s="28">
        <v>0</v>
      </c>
      <c r="AQ14" s="44">
        <v>0</v>
      </c>
      <c r="AR14" s="29">
        <v>0</v>
      </c>
      <c r="AS14" s="28">
        <f>IF(ISERROR(AW14*AR14),"",AW14*AR14)</f>
        <v>0</v>
      </c>
      <c r="AT14" s="28">
        <f>IF(ISERROR(AK14+AM14+AO14+AP14+AS14),"",AK14+AM14+AO14+AP14+AS14)</f>
        <v>0</v>
      </c>
      <c r="AU14" s="52">
        <f>IF(ISERROR(AI14+AT14),"",AI14+AT14)</f>
        <v>16.079999999999998</v>
      </c>
      <c r="AV14" s="53">
        <f>IF(ISERROR((AW14-AU14)/AW14),"",(AW14-AU14)/AW14)</f>
        <v>0.47620000000000001</v>
      </c>
      <c r="AW14" s="55">
        <f>IF(AX14="","",AX14/1.05)</f>
        <v>30.7</v>
      </c>
      <c r="AX14" s="55">
        <f>IF(ISERROR(AY14*(1-AZ14)),"",AY14*(1-AZ14))</f>
        <v>32.24</v>
      </c>
      <c r="AY14" s="60">
        <v>42.99</v>
      </c>
      <c r="AZ14" s="29">
        <v>0.25</v>
      </c>
      <c r="BA14" s="26">
        <v>129</v>
      </c>
    </row>
    <row r="15" spans="1:53" ht="81.95" customHeight="1">
      <c r="A15" s="41">
        <v>2</v>
      </c>
      <c r="B15" s="62"/>
      <c r="C15" s="51"/>
      <c r="D15" s="23" t="s">
        <v>3</v>
      </c>
      <c r="E15" s="23"/>
      <c r="F15" s="23" t="s">
        <v>53</v>
      </c>
      <c r="G15" s="6" t="s">
        <v>72</v>
      </c>
      <c r="H15" s="23" t="s">
        <v>62</v>
      </c>
      <c r="I15" s="23" t="s">
        <v>64</v>
      </c>
      <c r="J15" s="23" t="s">
        <v>65</v>
      </c>
      <c r="K15" s="23" t="s">
        <v>58</v>
      </c>
      <c r="L15" s="23" t="s">
        <v>68</v>
      </c>
      <c r="M15" s="23" t="s">
        <v>74</v>
      </c>
      <c r="N15" s="67" t="s">
        <v>88</v>
      </c>
      <c r="O15" s="59"/>
      <c r="P15" s="23" t="s">
        <v>50</v>
      </c>
      <c r="Q15" s="38">
        <v>121.6</v>
      </c>
      <c r="R15" s="49">
        <v>7.7</v>
      </c>
      <c r="S15" s="25">
        <v>15.79</v>
      </c>
      <c r="T15" s="25">
        <v>15.79</v>
      </c>
      <c r="U15" s="47"/>
      <c r="V15" s="23" t="s">
        <v>55</v>
      </c>
      <c r="W15" s="34">
        <v>42</v>
      </c>
      <c r="X15" s="34">
        <v>32</v>
      </c>
      <c r="Y15" s="34">
        <v>48</v>
      </c>
      <c r="Z15" s="24">
        <v>10.6</v>
      </c>
      <c r="AA15" s="26">
        <v>3</v>
      </c>
      <c r="AB15" s="37">
        <f>IF(W15="","",W15*X15*Y15/1000000)</f>
        <v>6.5000000000000002E-2</v>
      </c>
      <c r="AC15" s="27">
        <f>IF(AA15="","",65/AB15*AA15)</f>
        <v>3000</v>
      </c>
      <c r="AD15" s="44">
        <v>4000</v>
      </c>
      <c r="AE15" s="28">
        <f>IF(ISERROR(AD15/AC15),"",AD15/AC15)</f>
        <v>1.33</v>
      </c>
      <c r="AF15" s="23" t="s">
        <v>57</v>
      </c>
      <c r="AG15" s="50">
        <v>0.22800000000000001</v>
      </c>
      <c r="AH15" s="28">
        <f>IF(ISERROR(S15*AG15),"",S15*AG15)</f>
        <v>3.6</v>
      </c>
      <c r="AI15" s="28">
        <f>IF(ISERROR(T15+AE15+AH15),"",T15+AE15+AH15)</f>
        <v>20.72</v>
      </c>
      <c r="AJ15" s="29">
        <v>0</v>
      </c>
      <c r="AK15" s="28">
        <f>IF(ISERROR(AW15*AJ15),"",AW15*AJ15)</f>
        <v>0</v>
      </c>
      <c r="AL15" s="29">
        <v>0</v>
      </c>
      <c r="AM15" s="28">
        <f>IF(ISERROR(AW15*AL15),"",AW15*AL15)</f>
        <v>0</v>
      </c>
      <c r="AN15" s="29">
        <v>0</v>
      </c>
      <c r="AO15" s="28">
        <f>IF(ISERROR(AW15*AN15),"",AW15*AN15)</f>
        <v>0</v>
      </c>
      <c r="AP15" s="28">
        <v>0</v>
      </c>
      <c r="AQ15" s="44">
        <v>0</v>
      </c>
      <c r="AR15" s="29">
        <v>0</v>
      </c>
      <c r="AS15" s="28">
        <f>IF(ISERROR(AW15*AR15),"",AW15*AR15)</f>
        <v>0</v>
      </c>
      <c r="AT15" s="28">
        <f>IF(ISERROR(AK15+AM15+AO15+AP15+AS15),"",AK15+AM15+AO15+AP15+AS15)</f>
        <v>0</v>
      </c>
      <c r="AU15" s="52">
        <f>IF(ISERROR(AI15+AT15),"",AI15+AT15)</f>
        <v>20.72</v>
      </c>
      <c r="AV15" s="53">
        <f>IF(ISERROR((AW15-AU15)/AW15),"",(AW15-AU15)/AW15)</f>
        <v>0.442</v>
      </c>
      <c r="AW15" s="55">
        <f t="shared" ref="AW15:AW16" si="8">IF(AX15="","",AX15/1.05)</f>
        <v>37.130000000000003</v>
      </c>
      <c r="AX15" s="55">
        <f t="shared" ref="AX15:AX16" si="9">IF(ISERROR(AY15*(1-AZ15)),"",AY15*(1-AZ15))</f>
        <v>38.99</v>
      </c>
      <c r="AY15" s="60">
        <v>51.99</v>
      </c>
      <c r="AZ15" s="29">
        <v>0.25</v>
      </c>
      <c r="BA15" s="26">
        <v>522</v>
      </c>
    </row>
    <row r="16" spans="1:53" ht="81.95" customHeight="1">
      <c r="A16" s="41">
        <v>3</v>
      </c>
      <c r="B16" s="63"/>
      <c r="C16" s="51"/>
      <c r="D16" s="23" t="s">
        <v>3</v>
      </c>
      <c r="E16" s="23"/>
      <c r="F16" s="23" t="s">
        <v>53</v>
      </c>
      <c r="G16" s="6" t="s">
        <v>72</v>
      </c>
      <c r="H16" s="23" t="s">
        <v>62</v>
      </c>
      <c r="I16" s="23" t="s">
        <v>64</v>
      </c>
      <c r="J16" s="23" t="s">
        <v>65</v>
      </c>
      <c r="K16" s="23" t="s">
        <v>58</v>
      </c>
      <c r="L16" s="23" t="s">
        <v>69</v>
      </c>
      <c r="M16" s="23" t="s">
        <v>74</v>
      </c>
      <c r="N16" s="67" t="s">
        <v>89</v>
      </c>
      <c r="O16" s="59"/>
      <c r="P16" s="23" t="s">
        <v>50</v>
      </c>
      <c r="Q16" s="38">
        <v>141.30000000000001</v>
      </c>
      <c r="R16" s="49">
        <v>7.7</v>
      </c>
      <c r="S16" s="25">
        <v>18.350000000000001</v>
      </c>
      <c r="T16" s="25">
        <v>18.350000000000001</v>
      </c>
      <c r="U16" s="47"/>
      <c r="V16" s="23" t="s">
        <v>55</v>
      </c>
      <c r="W16" s="34">
        <v>42</v>
      </c>
      <c r="X16" s="34">
        <v>32</v>
      </c>
      <c r="Y16" s="34">
        <v>54</v>
      </c>
      <c r="Z16" s="24">
        <v>11.8</v>
      </c>
      <c r="AA16" s="26">
        <v>3</v>
      </c>
      <c r="AB16" s="37">
        <f>IF(W16="","",W16*X16*Y16/1000000)</f>
        <v>7.2999999999999995E-2</v>
      </c>
      <c r="AC16" s="27">
        <f>IF(AA16="","",65/AB16*AA16)</f>
        <v>2671</v>
      </c>
      <c r="AD16" s="44">
        <v>4000</v>
      </c>
      <c r="AE16" s="28">
        <f>IF(ISERROR(AD16/AC16),"",AD16/AC16)</f>
        <v>1.5</v>
      </c>
      <c r="AF16" s="23" t="s">
        <v>57</v>
      </c>
      <c r="AG16" s="50">
        <v>0.22800000000000001</v>
      </c>
      <c r="AH16" s="28">
        <f>IF(ISERROR(S16*AG16),"",S16*AG16)</f>
        <v>4.18</v>
      </c>
      <c r="AI16" s="28">
        <f>IF(ISERROR(T16+AE16+AH16),"",T16+AE16+AH16)</f>
        <v>24.03</v>
      </c>
      <c r="AJ16" s="29">
        <v>0</v>
      </c>
      <c r="AK16" s="28">
        <f>IF(ISERROR(AW16*AJ16),"",AW16*AJ16)</f>
        <v>0</v>
      </c>
      <c r="AL16" s="29">
        <v>0</v>
      </c>
      <c r="AM16" s="28">
        <f>IF(ISERROR(AW16*AL16),"",AW16*AL16)</f>
        <v>0</v>
      </c>
      <c r="AN16" s="29">
        <v>0</v>
      </c>
      <c r="AO16" s="28">
        <f>IF(ISERROR(AW16*AN16),"",AW16*AN16)</f>
        <v>0</v>
      </c>
      <c r="AP16" s="28">
        <v>0</v>
      </c>
      <c r="AQ16" s="44">
        <v>0</v>
      </c>
      <c r="AR16" s="29">
        <v>0</v>
      </c>
      <c r="AS16" s="28">
        <f>IF(ISERROR(AW16*AR16),"",AW16*AR16)</f>
        <v>0</v>
      </c>
      <c r="AT16" s="28">
        <f>IF(ISERROR(AK16+AM16+AO16+AP16+AS16),"",AK16+AM16+AO16+AP16+AS16)</f>
        <v>0</v>
      </c>
      <c r="AU16" s="52">
        <f>IF(ISERROR(AI16+AT16),"",AI16+AT16)</f>
        <v>24.03</v>
      </c>
      <c r="AV16" s="53">
        <f>IF(ISERROR((AW16-AU16)/AW16),"",(AW16-AU16)/AW16)</f>
        <v>0.43919999999999998</v>
      </c>
      <c r="AW16" s="55">
        <f t="shared" si="8"/>
        <v>42.85</v>
      </c>
      <c r="AX16" s="55">
        <f t="shared" si="9"/>
        <v>44.99</v>
      </c>
      <c r="AY16" s="60">
        <v>59.99</v>
      </c>
      <c r="AZ16" s="29">
        <v>0.25</v>
      </c>
      <c r="BA16" s="26">
        <v>435</v>
      </c>
    </row>
  </sheetData>
  <sheetProtection insertRows="0" deleteRows="0" sort="0"/>
  <protectedRanges>
    <protectedRange sqref="L17:BA185 A17:J185 J2:J16" name="Range1"/>
    <protectedRange sqref="K17:K183" name="Range1_1"/>
    <protectedRange sqref="O2:R16 Z2:AE16 U2:V16 A2:C16 AG2:BA16 E2:G16 L2:M16" name="Range1_3"/>
    <protectedRange sqref="H2:I16" name="Range1_4_1"/>
    <protectedRange sqref="K2:K16" name="Range1_1_2_1"/>
    <protectedRange sqref="AF2:AF16" name="Range1_2_1"/>
    <protectedRange sqref="D2:D16" name="Range1_6"/>
    <protectedRange sqref="S2:T16" name="Range1_12"/>
  </protectedRanges>
  <mergeCells count="1">
    <mergeCell ref="B2:B4"/>
  </mergeCells>
  <phoneticPr fontId="8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2026-05-25T07:47:38Z</dcterms:modified>
</cp:coreProperties>
</file>