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AAA24F3-7824-491F-83B2-59599DBC83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5" i="7" l="1"/>
  <c r="AX5" i="7"/>
  <c r="AW5" i="7"/>
  <c r="AS5" i="7"/>
  <c r="AP5" i="7"/>
  <c r="AO5" i="7"/>
  <c r="AM5" i="7"/>
  <c r="AK5" i="7"/>
  <c r="AT5" i="7" s="1"/>
  <c r="AG5" i="7"/>
  <c r="AB5" i="7"/>
  <c r="AC5" i="7" s="1"/>
  <c r="AE5" i="7" s="1"/>
  <c r="BA4" i="7"/>
  <c r="AX4" i="7"/>
  <c r="AW4" i="7" s="1"/>
  <c r="AG4" i="7"/>
  <c r="AB4" i="7"/>
  <c r="AC4" i="7" s="1"/>
  <c r="AE4" i="7" s="1"/>
  <c r="BA3" i="7"/>
  <c r="AX3" i="7"/>
  <c r="AW3" i="7" s="1"/>
  <c r="AG3" i="7"/>
  <c r="AB3" i="7"/>
  <c r="AC3" i="7" s="1"/>
  <c r="AE3" i="7" s="1"/>
  <c r="BA2" i="7"/>
  <c r="AX2" i="7"/>
  <c r="AW2" i="7"/>
  <c r="AS2" i="7"/>
  <c r="AP2" i="7"/>
  <c r="AO2" i="7"/>
  <c r="AM2" i="7"/>
  <c r="AK2" i="7"/>
  <c r="AT2" i="7" s="1"/>
  <c r="AG2" i="7"/>
  <c r="AB2" i="7"/>
  <c r="AC2" i="7" s="1"/>
  <c r="AE2" i="7" s="1"/>
  <c r="AH5" i="7" l="1"/>
  <c r="AI5" i="7"/>
  <c r="AU5" i="7" s="1"/>
  <c r="AV5" i="7" s="1"/>
  <c r="AM4" i="7"/>
  <c r="AP4" i="7"/>
  <c r="AK4" i="7"/>
  <c r="AO4" i="7"/>
  <c r="AS4" i="7"/>
  <c r="AH4" i="7"/>
  <c r="AI4" i="7" s="1"/>
  <c r="AK3" i="7"/>
  <c r="AO3" i="7"/>
  <c r="AM3" i="7"/>
  <c r="AP3" i="7"/>
  <c r="AS3" i="7"/>
  <c r="AH3" i="7"/>
  <c r="AI3" i="7" s="1"/>
  <c r="AH2" i="7"/>
  <c r="AI2" i="7"/>
  <c r="AU2" i="7" s="1"/>
  <c r="AV2" i="7" s="1"/>
  <c r="AT4" i="7" l="1"/>
  <c r="AU4" i="7" s="1"/>
  <c r="AV4" i="7" s="1"/>
  <c r="AT3" i="7"/>
  <c r="AU3" i="7" s="1"/>
  <c r="AV3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<sst xmlns="http://schemas.openxmlformats.org/spreadsheetml/2006/main" count="108" uniqueCount="73">
  <si>
    <t>Hartwell</t>
  </si>
  <si>
    <t>Brand</t>
  </si>
  <si>
    <t>Madison Park</t>
  </si>
  <si>
    <t>Licensor</t>
  </si>
  <si>
    <t>COVERLET&amp;BEDSPR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</si>
  <si>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</si>
  <si>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</si>
  <si>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</si>
  <si>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</si>
  <si>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</si>
  <si>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</si>
  <si>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</si>
  <si>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</si>
  <si>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</si>
  <si>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</si>
  <si>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</si>
  <si>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</si>
  <si>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</si>
  <si>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</si>
  <si>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</si>
  <si>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</si>
  <si>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</si>
  <si>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</si>
  <si>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</si>
  <si>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</si>
  <si>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</si>
  <si>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</si>
  <si>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</si>
  <si>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</si>
  <si>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</si>
  <si>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</si>
  <si>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</si>
  <si>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</si>
  <si>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</si>
  <si>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</si>
  <si>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</si>
  <si>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</si>
  <si>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</si>
  <si>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</si>
  <si>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</si>
  <si>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</si>
  <si>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</si>
  <si>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</si>
  <si>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</si>
  <si>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</si>
  <si>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</si>
  <si>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</si>
  <si>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</si>
  <si>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</si>
  <si>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</si>
  <si>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</si>
  <si>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</si>
  <si>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</si>
  <si>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</si>
  <si>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</si>
  <si>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</si>
  <si>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Amazon</t>
  </si>
  <si>
    <t>Qnty- Omni</t>
  </si>
  <si>
    <t>Qnty- Pureplay</t>
  </si>
  <si>
    <t>1st shipment with production lead time</t>
  </si>
  <si>
    <t xml:space="preserve">2nd shipment 8wks after 1st shipment
</t>
  </si>
  <si>
    <t>N/A</t>
  </si>
  <si>
    <t>100% Polyester Print Coverlet Mini Set</t>
  </si>
  <si>
    <t>Coverlet Mini Set</t>
  </si>
  <si>
    <r>
      <rPr>
        <sz val="11"/>
        <rFont val="Calibri"/>
        <family val="2"/>
      </rPr>
      <t>Coverlet/Shams: 100% polyester 140gsm soft spun ditigal print face, 95gsm microfiber disperse print reverse.</t>
    </r>
    <r>
      <rPr>
        <sz val="11"/>
        <color rgb="FFFF0000"/>
        <rFont val="Calibri"/>
        <family val="2"/>
      </rPr>
      <t xml:space="preserve"> </t>
    </r>
    <r>
      <rPr>
        <sz val="11"/>
        <rFont val="Calibri"/>
        <family val="2"/>
      </rPr>
      <t>pre washed
150gsm poly filling</t>
    </r>
  </si>
  <si>
    <t>Face: 100% polyester
Back: 100% polyester</t>
  </si>
  <si>
    <t>Full/Queen
1 Coverlet 90"W x 92"L
2 Standard Shams 20"W x 26"L(2)</t>
  </si>
  <si>
    <t>Green</t>
  </si>
  <si>
    <t>Set</t>
  </si>
  <si>
    <t>Normal</t>
  </si>
  <si>
    <t>9404.40.9022</t>
  </si>
  <si>
    <t>King/Cal King
1 Coverlet 104"W x 94"L
2 King Shams 20"W x 36"L(2)</t>
  </si>
  <si>
    <t>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</si>
</sst>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$&quot;#,##0.00_);[Red]\(&quot;$&quot;#,##0.00\)"/>
    <numFmt numFmtId="178" formatCode="_(&quot;$&quot;* #,##0.00_);_(&quot;$&quot;* \(#,##0.00\);_(&quot;$&quot;* &quot;-&quot;??_);_(@_)"/>
    <numFmt numFmtId="179" formatCode="&quot;$&quot;#,##0.00"/>
    <numFmt numFmtId="181" formatCode="[$¥-478]#,##0.00"/>
    <numFmt numFmtId="182" formatCode="0.0"/>
    <numFmt numFmtId="183" formatCode="0.000"/>
    <numFmt numFmtId="184" formatCode="[$$-481]#,##0.00_);[Red]\([$$-481]#,##0.00\)"/>
    <numFmt numFmtId="185" formatCode="0.00_);[Red]\(0.00\)"/>
    <numFmt numFmtId="186" formatCode="0_);[Red]\(0\)"/>
  </numFmts>
  <fonts count="13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宋体"/>
      <charset val="134"/>
      <scheme val="minor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1"/>
      <name val="Arial"/>
      <family val="2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1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9" fontId="2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2" fillId="0" borderId="0"/>
    <xf numFmtId="0" fontId="3" fillId="0" borderId="0"/>
  </cellStyleXfs>
  <cellXfs count="53">
    <xf numFmtId="0" fontId="0" fillId="0" borderId="0" xfId="0">
      <alignment vertical="center"/>
    </xf>
    <xf numFmtId="0" fontId="2" fillId="0" borderId="0" xfId="12" applyAlignment="1">
      <alignment vertical="center" wrapText="1"/>
    </xf>
    <xf numFmtId="0" fontId="4" fillId="0" borderId="0" xfId="0" applyFont="1">
      <alignment vertical="center"/>
    </xf>
    <xf numFmtId="0" fontId="1" fillId="0" borderId="1" xfId="12" applyFont="1" applyBorder="1" applyAlignment="1">
      <alignment horizontal="center" vertical="center" wrapText="1"/>
    </xf>
    <xf numFmtId="0" fontId="1" fillId="4" borderId="1" xfId="12" applyFont="1" applyFill="1" applyBorder="1" applyAlignment="1">
      <alignment horizontal="center" vertical="center" wrapText="1"/>
    </xf>
    <xf numFmtId="0" fontId="5" fillId="4" borderId="1" xfId="12" applyFont="1" applyFill="1" applyBorder="1" applyAlignment="1">
      <alignment horizontal="center" vertical="center" wrapText="1"/>
    </xf>
    <xf numFmtId="0" fontId="5" fillId="5" borderId="1" xfId="12" applyFont="1" applyFill="1" applyBorder="1" applyAlignment="1">
      <alignment horizontal="center" vertical="center" wrapText="1"/>
    </xf>
    <xf numFmtId="0" fontId="1" fillId="5" borderId="1" xfId="12" applyFont="1" applyFill="1" applyBorder="1" applyAlignment="1">
      <alignment horizontal="center" vertical="center" wrapText="1"/>
    </xf>
    <xf numFmtId="181" fontId="1" fillId="3" borderId="1" xfId="12" applyNumberFormat="1" applyFont="1" applyFill="1" applyBorder="1" applyAlignment="1">
      <alignment horizontal="center" vertical="center" wrapText="1"/>
    </xf>
    <xf numFmtId="2" fontId="1" fillId="3" borderId="1" xfId="12" applyNumberFormat="1" applyFont="1" applyFill="1" applyBorder="1" applyAlignment="1">
      <alignment horizontal="center" vertical="center" wrapText="1"/>
    </xf>
    <xf numFmtId="179" fontId="7" fillId="3" borderId="1" xfId="13" applyNumberFormat="1" applyFont="1" applyFill="1" applyBorder="1" applyAlignment="1">
      <alignment vertical="center" wrapText="1"/>
    </xf>
    <xf numFmtId="179" fontId="1" fillId="6" borderId="2" xfId="12" applyNumberFormat="1" applyFont="1" applyFill="1" applyBorder="1" applyAlignment="1">
      <alignment horizontal="center" vertical="center" wrapText="1"/>
    </xf>
    <xf numFmtId="179" fontId="1" fillId="3" borderId="1" xfId="12" applyNumberFormat="1" applyFont="1" applyFill="1" applyBorder="1" applyAlignment="1">
      <alignment horizontal="center" vertical="center" wrapText="1"/>
    </xf>
    <xf numFmtId="0" fontId="5" fillId="0" borderId="1" xfId="12" applyFont="1" applyBorder="1" applyAlignment="1">
      <alignment horizontal="center" vertical="center" wrapText="1"/>
    </xf>
    <xf numFmtId="182" fontId="1" fillId="0" borderId="1" xfId="12" applyNumberFormat="1" applyFont="1" applyBorder="1" applyAlignment="1">
      <alignment horizontal="center" vertical="center" wrapText="1"/>
    </xf>
    <xf numFmtId="2" fontId="1" fillId="0" borderId="1" xfId="12" applyNumberFormat="1" applyFont="1" applyBorder="1" applyAlignment="1">
      <alignment horizontal="center" vertical="center" wrapText="1"/>
    </xf>
    <xf numFmtId="1" fontId="1" fillId="0" borderId="1" xfId="12" applyNumberFormat="1" applyFont="1" applyBorder="1" applyAlignment="1">
      <alignment horizontal="center" vertical="center" wrapText="1"/>
    </xf>
    <xf numFmtId="183" fontId="7" fillId="0" borderId="1" xfId="13" applyNumberFormat="1" applyFont="1" applyBorder="1" applyAlignment="1">
      <alignment vertical="center" wrapText="1"/>
    </xf>
    <xf numFmtId="1" fontId="7" fillId="0" borderId="1" xfId="13" applyNumberFormat="1" applyFont="1" applyBorder="1" applyAlignment="1">
      <alignment vertical="center" wrapText="1"/>
    </xf>
    <xf numFmtId="179" fontId="7" fillId="0" borderId="1" xfId="13" applyNumberFormat="1" applyFont="1" applyBorder="1" applyAlignment="1">
      <alignment vertical="center" wrapText="1"/>
    </xf>
    <xf numFmtId="10" fontId="1" fillId="0" borderId="1" xfId="12" applyNumberFormat="1" applyFont="1" applyBorder="1" applyAlignment="1">
      <alignment horizontal="center" vertical="center" wrapText="1"/>
    </xf>
    <xf numFmtId="179" fontId="7" fillId="2" borderId="1" xfId="13" applyNumberFormat="1" applyFont="1" applyFill="1" applyBorder="1" applyAlignment="1">
      <alignment vertical="center" wrapText="1"/>
    </xf>
    <xf numFmtId="10" fontId="7" fillId="2" borderId="1" xfId="13" applyNumberFormat="1" applyFont="1" applyFill="1" applyBorder="1" applyAlignment="1">
      <alignment vertical="center" wrapText="1"/>
    </xf>
    <xf numFmtId="179" fontId="1" fillId="2" borderId="1" xfId="12" applyNumberFormat="1" applyFont="1" applyFill="1" applyBorder="1" applyAlignment="1">
      <alignment horizontal="center" vertical="center" wrapText="1"/>
    </xf>
    <xf numFmtId="10" fontId="1" fillId="2" borderId="1" xfId="12" applyNumberFormat="1" applyFont="1" applyFill="1" applyBorder="1" applyAlignment="1">
      <alignment horizontal="center" vertical="center" wrapText="1"/>
    </xf>
    <xf numFmtId="0" fontId="1" fillId="7" borderId="1" xfId="12" applyFont="1" applyFill="1" applyBorder="1" applyAlignment="1">
      <alignment horizontal="center" vertical="center" wrapText="1"/>
    </xf>
    <xf numFmtId="0" fontId="3" fillId="8" borderId="1" xfId="3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2" applyFont="1" applyBorder="1" applyAlignment="1" applyProtection="1">
      <alignment horizontal="left" vertical="center" wrapText="1"/>
      <protection locked="0"/>
    </xf>
    <xf numFmtId="0" fontId="2" fillId="0" borderId="1" xfId="12" applyBorder="1" applyAlignment="1">
      <alignment vertical="center" wrapText="1"/>
    </xf>
    <xf numFmtId="184" fontId="2" fillId="0" borderId="1" xfId="12" applyNumberForma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85" fontId="6" fillId="0" borderId="1" xfId="12" applyNumberFormat="1" applyFont="1" applyBorder="1" applyAlignment="1">
      <alignment vertical="center" wrapText="1"/>
    </xf>
    <xf numFmtId="2" fontId="6" fillId="0" borderId="1" xfId="12" applyNumberFormat="1" applyFont="1" applyBorder="1" applyAlignment="1">
      <alignment vertical="center" wrapText="1"/>
    </xf>
    <xf numFmtId="179" fontId="2" fillId="9" borderId="1" xfId="6" applyNumberFormat="1" applyFont="1" applyFill="1" applyBorder="1" applyAlignment="1">
      <alignment vertical="center" wrapText="1"/>
    </xf>
    <xf numFmtId="179" fontId="2" fillId="0" borderId="2" xfId="12" applyNumberFormat="1" applyBorder="1" applyAlignment="1">
      <alignment vertical="center" wrapText="1"/>
    </xf>
    <xf numFmtId="179" fontId="2" fillId="0" borderId="1" xfId="12" applyNumberFormat="1" applyBorder="1" applyAlignment="1">
      <alignment vertical="center" wrapText="1"/>
    </xf>
    <xf numFmtId="0" fontId="6" fillId="0" borderId="1" xfId="12" applyFont="1" applyBorder="1" applyAlignment="1">
      <alignment vertical="center" wrapText="1"/>
    </xf>
    <xf numFmtId="182" fontId="6" fillId="0" borderId="1" xfId="12" applyNumberFormat="1" applyFont="1" applyBorder="1" applyAlignment="1">
      <alignment vertical="center" wrapText="1"/>
    </xf>
    <xf numFmtId="2" fontId="2" fillId="0" borderId="1" xfId="12" applyNumberFormat="1" applyBorder="1" applyAlignment="1">
      <alignment vertical="center" wrapText="1"/>
    </xf>
    <xf numFmtId="1" fontId="2" fillId="0" borderId="1" xfId="12" applyNumberFormat="1" applyBorder="1" applyAlignment="1">
      <alignment vertical="center" wrapText="1"/>
    </xf>
    <xf numFmtId="183" fontId="2" fillId="9" borderId="1" xfId="12" applyNumberFormat="1" applyFill="1" applyBorder="1" applyAlignment="1">
      <alignment vertical="center" wrapText="1"/>
    </xf>
    <xf numFmtId="1" fontId="2" fillId="9" borderId="1" xfId="12" applyNumberFormat="1" applyFill="1" applyBorder="1" applyAlignment="1">
      <alignment vertical="center" wrapText="1"/>
    </xf>
    <xf numFmtId="176" fontId="6" fillId="0" borderId="1" xfId="12" applyNumberFormat="1" applyFont="1" applyBorder="1" applyAlignment="1">
      <alignment vertical="center" wrapText="1"/>
    </xf>
    <xf numFmtId="179" fontId="2" fillId="9" borderId="1" xfId="12" applyNumberFormat="1" applyFill="1" applyBorder="1" applyAlignment="1">
      <alignment vertical="center" wrapText="1"/>
    </xf>
    <xf numFmtId="10" fontId="6" fillId="0" borderId="1" xfId="12" applyNumberFormat="1" applyFont="1" applyBorder="1" applyAlignment="1">
      <alignment vertical="center" wrapText="1"/>
    </xf>
    <xf numFmtId="10" fontId="2" fillId="0" borderId="1" xfId="12" applyNumberFormat="1" applyBorder="1" applyAlignment="1">
      <alignment vertical="center" wrapText="1"/>
    </xf>
    <xf numFmtId="10" fontId="2" fillId="9" borderId="1" xfId="10" applyNumberFormat="1" applyFont="1" applyFill="1" applyBorder="1" applyAlignment="1">
      <alignment vertical="center" wrapText="1"/>
    </xf>
    <xf numFmtId="179" fontId="6" fillId="5" borderId="1" xfId="12" applyNumberFormat="1" applyFont="1" applyFill="1" applyBorder="1" applyAlignment="1">
      <alignment horizontal="center" vertical="center" wrapText="1"/>
    </xf>
    <xf numFmtId="186" fontId="1" fillId="7" borderId="1" xfId="12" applyNumberFormat="1" applyFont="1" applyFill="1" applyBorder="1" applyAlignment="1">
      <alignment horizontal="center" vertical="center" wrapText="1"/>
    </xf>
    <xf numFmtId="186" fontId="2" fillId="0" borderId="1" xfId="12" applyNumberFormat="1" applyBorder="1" applyAlignment="1">
      <alignment horizontal="center" vertical="center" wrapText="1"/>
    </xf>
    <xf numFmtId="186" fontId="2" fillId="0" borderId="1" xfId="12" applyNumberFormat="1" applyBorder="1" applyAlignment="1">
      <alignment vertical="center" wrapText="1"/>
    </xf>
    <xf numFmtId="0" fontId="2" fillId="0" borderId="1" xfId="12" applyBorder="1" applyAlignment="1">
      <alignment horizontal="center" vertical="center"/>
    </xf>
  </cellXfs>
  <cellStyles count="14">
    <cellStyle name="Currency 2" xfId="6" xr:uid="{00000000-0005-0000-0000-000037000000}"/>
    <cellStyle name="Currency 2 3 2" xfId="5" xr:uid="{00000000-0005-0000-0000-000036000000}"/>
    <cellStyle name="Currency 2 3 2 2" xfId="11" xr:uid="{00000000-0005-0000-0000-00003C000000}"/>
    <cellStyle name="Currency_Sheet1 2" xfId="4" xr:uid="{00000000-0005-0000-0000-000035000000}"/>
    <cellStyle name="Normal 2" xfId="12" xr:uid="{00000000-0005-0000-0000-00003D000000}"/>
    <cellStyle name="Normal 2 18 2" xfId="13" xr:uid="{00000000-0005-0000-0000-00003E000000}"/>
    <cellStyle name="Normal 53" xfId="1" xr:uid="{00000000-0005-0000-0000-000031000000}"/>
    <cellStyle name="Normal_Copy of Request For Quote -- updated by VV on 043008 FINAL FINAL (4)" xfId="9" xr:uid="{00000000-0005-0000-0000-00003A000000}"/>
    <cellStyle name="Normal_Fashion Bedding Fall 2012 2" xfId="3" xr:uid="{00000000-0005-0000-0000-000034000000}"/>
    <cellStyle name="Percent 2" xfId="10" xr:uid="{00000000-0005-0000-0000-00003B000000}"/>
    <cellStyle name="Style 1" xfId="7" xr:uid="{00000000-0005-0000-0000-000038000000}"/>
    <cellStyle name="常规" xfId="0" builtinId="0"/>
    <cellStyle name="常规 8" xfId="8" xr:uid="{00000000-0005-0000-0000-000039000000}"/>
    <cellStyle name="样式 1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S:\Kristina%20Lance-Bedding\MYTEX\POS%202015\MYTEX%20FEB-MAR%20IMPORTS.xlsx?86243243" TargetMode="External"/><Relationship Id="rId1" Type="http://schemas.openxmlformats.org/officeDocument/2006/relationships/externalLinkPath" Target="file:///\\86243243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8B79B469" TargetMode="External"/><Relationship Id="rId1" Type="http://schemas.openxmlformats.org/officeDocument/2006/relationships/externalLinkPath" Target="file:///\\8B79B469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960163BA" TargetMode="External"/><Relationship Id="rId1" Type="http://schemas.openxmlformats.org/officeDocument/2006/relationships/externalLinkPath" Target="file:///\\960163BA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Library\Containers\com.microsoft.Outlook\Data\tmp\Outlook%20Temp\Users\Lululin\Library\Containers\com.microsoft.Outlook\Data\tmp\Outlook%20Temp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84F928B6" TargetMode="External"/><Relationship Id="rId1" Type="http://schemas.openxmlformats.org/officeDocument/2006/relationships/externalLinkPath" Target="file:///\\84F928B6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joyce/customer/CS/CS%20stock%20list(ET)-081030.xls?89B6A09A" TargetMode="External"/><Relationship Id="rId1" Type="http://schemas.openxmlformats.org/officeDocument/2006/relationships/externalLinkPath" Target="file:///\\89B6A09A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34D2E79" TargetMode="External"/><Relationship Id="rId1" Type="http://schemas.openxmlformats.org/officeDocument/2006/relationships/externalLinkPath" Target="file:///\\334D2E79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.lin/Desktop/&#36164;&#26009;/Commitment%20sheet%20format%202023.9.6.xlsx?CB3AFC4A" TargetMode="External"/><Relationship Id="rId1" Type="http://schemas.openxmlformats.org/officeDocument/2006/relationships/externalLinkPath" Target="file:///\\CB3AFC4A\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ululin/Desktop/Adult%202025/Adele/&#26032;&#39068;&#33394;/C:/Users/Minhas/AppData/Local/Microsoft/Windows/INetCache/Content.Outlook/VJ2E5VPJ/FA20%20BIG%20ONE%20JERSEY.xlsx" TargetMode="External"/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BCB89B43" TargetMode="External"/><Relationship Id="rId1" Type="http://schemas.openxmlformats.org/officeDocument/2006/relationships/externalLinkPath" Target="file:///\\BCB89B43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joyce/customer/CS/CS%20stock%20list(ET)-081030.xls?97F68856" TargetMode="External"/><Relationship Id="rId1" Type="http://schemas.openxmlformats.org/officeDocument/2006/relationships/externalLinkPath" Target="file:///\\97F68856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5F09006C" TargetMode="External"/><Relationship Id="rId1" Type="http://schemas.openxmlformats.org/officeDocument/2006/relationships/externalLinkPath" Target="file:///\\5F09006C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3DFC83EC" TargetMode="External"/><Relationship Id="rId1" Type="http://schemas.openxmlformats.org/officeDocument/2006/relationships/externalLinkPath" Target="file:///\\3DFC83EC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" TargetMode="External"/><Relationship Id="rId2" Type="http://schemas.microsoft.com/office/2019/04/relationships/externalLinkLongPath" Target="/Users/Lululin/Library/Containers/com.microsoft.Outlook/Data/tmp/Outlook%20Temp/Users/Lululin/Library/Containers/com.microsoft.Outlook/Data/tmp/Outlook%20Temp/Users/Lululin/Library/Containers/com.microsoft.Outlook/Data/tmp/Outlook%20Temp/192.168.20.8/Users/Lululin/Library/Containers/com.microsoft.Outlook/Data/tmp/Outlook%20Temp/Users/Lululin/Desktop/Adult%202025/Adele/&#26032;&#39068;&#33394;/192.168.20.8/Users/Lululin/Desktop/Adult%202025/Darcy/18ACE7EE/Temporary%20Inter?E404D466" TargetMode="External"/><Relationship Id="rId1" Type="http://schemas.openxmlformats.org/officeDocument/2006/relationships/externalLinkPath" Target="file:///\\E404D466\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F5"/>
  <sheetViews>
    <sheetView tabSelected="1" topLeftCell="AF1" zoomScale="85" zoomScaleNormal="85" workbookViewId="0">
      <selection activeCell="AN5" sqref="AN5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40.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style="2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4" width="12.875" hidden="1" customWidth="1"/>
    <col min="55" max="58" width="9.25" hidden="1" customWidth="1"/>
  </cols>
  <sheetData>
    <row r="1" spans="1:58" s="1" customFormat="1" ht="63.6" customHeight="1" x14ac:dyDescent="0.15">
      <c r="A1" s="3" t="s">
        <v>5</v>
      </c>
      <c r="B1" s="3" t="s">
        <v>6</v>
      </c>
      <c r="C1" s="4" t="s">
        <v>7</v>
      </c>
      <c r="D1" s="5" t="s">
        <v>1</v>
      </c>
      <c r="E1" s="5" t="s">
        <v>3</v>
      </c>
      <c r="F1" s="6" t="s">
        <v>8</v>
      </c>
      <c r="G1" s="4" t="s">
        <v>9</v>
      </c>
      <c r="H1" s="7" t="s">
        <v>10</v>
      </c>
      <c r="I1" s="7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4" t="s">
        <v>16</v>
      </c>
      <c r="O1" s="4" t="s">
        <v>17</v>
      </c>
      <c r="P1" s="7" t="s">
        <v>18</v>
      </c>
      <c r="Q1" s="8" t="s">
        <v>19</v>
      </c>
      <c r="R1" s="9" t="s">
        <v>20</v>
      </c>
      <c r="S1" s="10" t="s">
        <v>21</v>
      </c>
      <c r="T1" s="11" t="s">
        <v>22</v>
      </c>
      <c r="U1" s="12" t="s">
        <v>23</v>
      </c>
      <c r="V1" s="13" t="s">
        <v>24</v>
      </c>
      <c r="W1" s="14" t="s">
        <v>25</v>
      </c>
      <c r="X1" s="14" t="s">
        <v>26</v>
      </c>
      <c r="Y1" s="14" t="s">
        <v>27</v>
      </c>
      <c r="Z1" s="15" t="s">
        <v>28</v>
      </c>
      <c r="AA1" s="16" t="s">
        <v>29</v>
      </c>
      <c r="AB1" s="17" t="s">
        <v>30</v>
      </c>
      <c r="AC1" s="18" t="s">
        <v>31</v>
      </c>
      <c r="AD1" s="3" t="s">
        <v>32</v>
      </c>
      <c r="AE1" s="19" t="s">
        <v>33</v>
      </c>
      <c r="AF1" s="3" t="s">
        <v>34</v>
      </c>
      <c r="AG1" s="20" t="s">
        <v>35</v>
      </c>
      <c r="AH1" s="19" t="s">
        <v>36</v>
      </c>
      <c r="AI1" s="19" t="s">
        <v>37</v>
      </c>
      <c r="AJ1" s="20" t="s">
        <v>38</v>
      </c>
      <c r="AK1" s="19" t="s">
        <v>39</v>
      </c>
      <c r="AL1" s="20" t="s">
        <v>40</v>
      </c>
      <c r="AM1" s="19" t="s">
        <v>41</v>
      </c>
      <c r="AN1" s="20" t="s">
        <v>42</v>
      </c>
      <c r="AO1" s="19" t="s">
        <v>43</v>
      </c>
      <c r="AP1" s="19" t="s">
        <v>44</v>
      </c>
      <c r="AQ1" s="13" t="s">
        <v>45</v>
      </c>
      <c r="AR1" s="20" t="s">
        <v>46</v>
      </c>
      <c r="AS1" s="19" t="s">
        <v>47</v>
      </c>
      <c r="AT1" s="19" t="s">
        <v>48</v>
      </c>
      <c r="AU1" s="21" t="s">
        <v>49</v>
      </c>
      <c r="AV1" s="22" t="s">
        <v>50</v>
      </c>
      <c r="AW1" s="21" t="s">
        <v>51</v>
      </c>
      <c r="AX1" s="21" t="s">
        <v>52</v>
      </c>
      <c r="AY1" s="23" t="s">
        <v>53</v>
      </c>
      <c r="AZ1" s="24" t="s">
        <v>54</v>
      </c>
      <c r="BA1" s="25" t="s">
        <v>55</v>
      </c>
      <c r="BB1" s="25" t="s">
        <v>56</v>
      </c>
      <c r="BC1" s="25" t="s">
        <v>57</v>
      </c>
      <c r="BD1" s="25" t="s">
        <v>58</v>
      </c>
      <c r="BE1" s="26" t="s">
        <v>59</v>
      </c>
      <c r="BF1" s="26" t="s">
        <v>60</v>
      </c>
    </row>
    <row r="2" spans="1:58" s="1" customFormat="1" ht="60.95" customHeight="1" x14ac:dyDescent="0.15">
      <c r="A2" s="27">
        <v>1</v>
      </c>
      <c r="B2" s="52"/>
      <c r="C2" s="52" t="s">
        <v>61</v>
      </c>
      <c r="D2" s="28" t="s">
        <v>2</v>
      </c>
      <c r="E2" s="29"/>
      <c r="F2" s="29" t="s">
        <v>4</v>
      </c>
      <c r="G2" s="29" t="s">
        <v>0</v>
      </c>
      <c r="H2" s="29" t="s">
        <v>62</v>
      </c>
      <c r="I2" s="29" t="s">
        <v>63</v>
      </c>
      <c r="J2" s="30" t="s">
        <v>64</v>
      </c>
      <c r="K2" s="29" t="s">
        <v>65</v>
      </c>
      <c r="L2" s="29" t="s">
        <v>66</v>
      </c>
      <c r="M2" s="29" t="s">
        <v>67</v>
      </c>
      <c r="N2" s="31"/>
      <c r="O2" s="31"/>
      <c r="P2" s="29" t="s">
        <v>68</v>
      </c>
      <c r="Q2" s="32">
        <v>96</v>
      </c>
      <c r="R2" s="33">
        <v>7.65</v>
      </c>
      <c r="S2" s="34">
        <v>12.549019607843137</v>
      </c>
      <c r="T2" s="35">
        <v>12.549019607843137</v>
      </c>
      <c r="U2" s="36"/>
      <c r="V2" s="37" t="s">
        <v>69</v>
      </c>
      <c r="W2" s="38">
        <v>42</v>
      </c>
      <c r="X2" s="38">
        <v>40</v>
      </c>
      <c r="Y2" s="38">
        <v>18</v>
      </c>
      <c r="Z2" s="39">
        <v>2</v>
      </c>
      <c r="AA2" s="40">
        <v>1</v>
      </c>
      <c r="AB2" s="41">
        <f>IF(W2="","",W2*X2*Y2/1000000)</f>
        <v>3.024E-2</v>
      </c>
      <c r="AC2" s="42">
        <f>IF(AA2="","",65/AB2*AA2)</f>
        <v>2149.4708994708994</v>
      </c>
      <c r="AD2" s="43">
        <v>3700</v>
      </c>
      <c r="AE2" s="44">
        <f>IF(ISERROR(AD2/AC2),"",AD2/AC2)</f>
        <v>1.7213538461538462</v>
      </c>
      <c r="AF2" s="37" t="s">
        <v>70</v>
      </c>
      <c r="AG2" s="45">
        <f>12.8%+10%</f>
        <v>0.22800000000000001</v>
      </c>
      <c r="AH2" s="44">
        <f>IF(ISERROR(T2*AG2),"",T2*AG2)</f>
        <v>2.8611764705882354</v>
      </c>
      <c r="AI2" s="44">
        <f>IF(ISERROR(T2+AE2+AH2),"",T2+AE2+AH2)</f>
        <v>17.131549924585219</v>
      </c>
      <c r="AJ2" s="46">
        <v>0.06</v>
      </c>
      <c r="AK2" s="44">
        <f>IF(ISERROR(AW2*AJ2),"",AW2*AJ2)</f>
        <v>1.9997142857142853</v>
      </c>
      <c r="AL2" s="46">
        <v>0.1</v>
      </c>
      <c r="AM2" s="44">
        <f>IF(ISERROR(AW2*AL2),"",AW2*AL2)</f>
        <v>3.3328571428571423</v>
      </c>
      <c r="AN2" s="46">
        <v>0.1</v>
      </c>
      <c r="AO2" s="44">
        <f>IF(ISERROR(AW2*AN2),"",AW2*AN2)</f>
        <v>3.3328571428571423</v>
      </c>
      <c r="AP2" s="44">
        <f>IF((AX2-AW2)&lt;2.5,2.5-(AX2-AW2),0)</f>
        <v>0.83357142857142463</v>
      </c>
      <c r="AQ2" s="29"/>
      <c r="AR2" s="46"/>
      <c r="AS2" s="44">
        <f>IF(ISERROR(AW2*AR2),"",AW2*AR2)</f>
        <v>0</v>
      </c>
      <c r="AT2" s="44">
        <f>IF(ISERROR(AK2+AM2+AO2+AP2+AS2),"",AK2+AM2+AO2+AP2+AS2)</f>
        <v>9.4989999999999952</v>
      </c>
      <c r="AU2" s="44">
        <f>IF(ISERROR(AI2+AT2),"",AI2+AT2)</f>
        <v>26.630549924585214</v>
      </c>
      <c r="AV2" s="47">
        <f>IF(ISERROR((AW2-AU2)/AW2),"",(AW2-AU2)/AW2)</f>
        <v>0.20096935502744734</v>
      </c>
      <c r="AW2" s="44">
        <f>IF(AX2="","",AX2/1.05)</f>
        <v>33.328571428571422</v>
      </c>
      <c r="AX2" s="44">
        <f>IF(ISERROR(AY2*(1-AZ2)),"",AY2*(1-AZ2))</f>
        <v>34.994999999999997</v>
      </c>
      <c r="AY2" s="48">
        <v>69.989999999999995</v>
      </c>
      <c r="AZ2" s="46">
        <v>0.5</v>
      </c>
      <c r="BA2" s="49">
        <f>SUM(BB2:BD2)</f>
        <v>671</v>
      </c>
      <c r="BB2" s="50">
        <v>140</v>
      </c>
      <c r="BC2" s="50">
        <v>381</v>
      </c>
      <c r="BD2" s="50">
        <v>150</v>
      </c>
      <c r="BE2" s="40"/>
      <c r="BF2" s="51"/>
    </row>
    <row r="3" spans="1:58" s="1" customFormat="1" ht="60.95" customHeight="1" x14ac:dyDescent="0.15">
      <c r="A3" s="27">
        <v>2</v>
      </c>
      <c r="B3" s="52"/>
      <c r="C3" s="52"/>
      <c r="D3" s="28" t="s">
        <v>2</v>
      </c>
      <c r="E3" s="29"/>
      <c r="F3" s="29" t="s">
        <v>4</v>
      </c>
      <c r="G3" s="29" t="s">
        <v>0</v>
      </c>
      <c r="H3" s="29" t="s">
        <v>62</v>
      </c>
      <c r="I3" s="29" t="s">
        <v>63</v>
      </c>
      <c r="J3" s="30" t="s">
        <v>64</v>
      </c>
      <c r="K3" s="29" t="s">
        <v>65</v>
      </c>
      <c r="L3" s="29" t="s">
        <v>71</v>
      </c>
      <c r="M3" s="29" t="s">
        <v>67</v>
      </c>
      <c r="N3" s="31"/>
      <c r="O3" s="31"/>
      <c r="P3" s="29" t="s">
        <v>68</v>
      </c>
      <c r="Q3" s="32">
        <v>108</v>
      </c>
      <c r="R3" s="33">
        <v>7.65</v>
      </c>
      <c r="S3" s="34">
        <v>14.117647058823529</v>
      </c>
      <c r="T3" s="35">
        <v>14.117647058823529</v>
      </c>
      <c r="U3" s="36"/>
      <c r="V3" s="37" t="s">
        <v>69</v>
      </c>
      <c r="W3" s="38">
        <v>42</v>
      </c>
      <c r="X3" s="38">
        <v>40</v>
      </c>
      <c r="Y3" s="38">
        <v>20</v>
      </c>
      <c r="Z3" s="39">
        <v>2</v>
      </c>
      <c r="AA3" s="40">
        <v>1</v>
      </c>
      <c r="AB3" s="41">
        <f>IF(W3="","",W3*X3*Y3/1000000)</f>
        <v>3.3599999999999998E-2</v>
      </c>
      <c r="AC3" s="42">
        <f>IF(AA3="","",65/AB3*AA3)</f>
        <v>1934.5238095238096</v>
      </c>
      <c r="AD3" s="43">
        <v>3700</v>
      </c>
      <c r="AE3" s="44">
        <f>IF(ISERROR(AD3/AC3),"",AD3/AC3)</f>
        <v>1.9126153846153846</v>
      </c>
      <c r="AF3" s="37" t="s">
        <v>70</v>
      </c>
      <c r="AG3" s="45">
        <f>12.8%+10%</f>
        <v>0.22800000000000001</v>
      </c>
      <c r="AH3" s="44">
        <f>IF(ISERROR(T3*AG3),"",T3*AG3)</f>
        <v>3.2188235294117646</v>
      </c>
      <c r="AI3" s="44">
        <f>IF(ISERROR(T3+AE3+AH3),"",T3+AE3+AH3)</f>
        <v>19.249085972850679</v>
      </c>
      <c r="AJ3" s="46">
        <v>0.06</v>
      </c>
      <c r="AK3" s="44">
        <f>IF(ISERROR(AW3*AJ3),"",AW3*AJ3)</f>
        <v>2.2854285714285711</v>
      </c>
      <c r="AL3" s="46">
        <v>0.1</v>
      </c>
      <c r="AM3" s="44">
        <f>IF(ISERROR(AW3*AL3),"",AW3*AL3)</f>
        <v>3.809047619047619</v>
      </c>
      <c r="AN3" s="46">
        <v>0.1</v>
      </c>
      <c r="AO3" s="44">
        <f>IF(ISERROR(AW3*AN3),"",AW3*AN3)</f>
        <v>3.809047619047619</v>
      </c>
      <c r="AP3" s="44">
        <f>IF((AX3-AW3)&lt;2.5,2.5-(AX3-AW3),0)</f>
        <v>0.59547619047619094</v>
      </c>
      <c r="AQ3" s="29"/>
      <c r="AR3" s="46"/>
      <c r="AS3" s="44">
        <f>IF(ISERROR(AW3*AR3),"",AW3*AR3)</f>
        <v>0</v>
      </c>
      <c r="AT3" s="44">
        <f>IF(ISERROR(AK3+AM3+AO3+AP3+AS3),"",AK3+AM3+AO3+AP3+AS3)</f>
        <v>10.498999999999999</v>
      </c>
      <c r="AU3" s="44">
        <f>IF(ISERROR(AI3+AT3),"",AI3+AT3)</f>
        <v>29.748085972850678</v>
      </c>
      <c r="AV3" s="47">
        <f>IF(ISERROR((AW3-AU3)/AW3),"",(AW3-AU3)/AW3)</f>
        <v>0.21901512010268251</v>
      </c>
      <c r="AW3" s="44">
        <f>IF(AX3="","",AX3/1.05)</f>
        <v>38.090476190476188</v>
      </c>
      <c r="AX3" s="44">
        <f>IF(ISERROR(AY3*(1-AZ3)),"",AY3*(1-AZ3))</f>
        <v>39.994999999999997</v>
      </c>
      <c r="AY3" s="48">
        <v>79.989999999999995</v>
      </c>
      <c r="AZ3" s="46">
        <v>0.5</v>
      </c>
      <c r="BA3" s="49">
        <f>SUM(BB3:BD3)</f>
        <v>576</v>
      </c>
      <c r="BB3" s="50">
        <v>125</v>
      </c>
      <c r="BC3" s="50">
        <v>337</v>
      </c>
      <c r="BD3" s="50">
        <v>114</v>
      </c>
      <c r="BE3" s="40"/>
      <c r="BF3" s="51"/>
    </row>
    <row r="4" spans="1:58" s="1" customFormat="1" ht="60.95" customHeight="1" x14ac:dyDescent="0.15">
      <c r="A4" s="27">
        <v>3</v>
      </c>
      <c r="B4" s="52"/>
      <c r="C4" s="52" t="s">
        <v>61</v>
      </c>
      <c r="D4" s="28" t="s">
        <v>2</v>
      </c>
      <c r="E4" s="29"/>
      <c r="F4" s="29" t="s">
        <v>4</v>
      </c>
      <c r="G4" s="29" t="s">
        <v>0</v>
      </c>
      <c r="H4" s="29" t="s">
        <v>62</v>
      </c>
      <c r="I4" s="29" t="s">
        <v>63</v>
      </c>
      <c r="J4" s="30" t="s">
        <v>64</v>
      </c>
      <c r="K4" s="29" t="s">
        <v>65</v>
      </c>
      <c r="L4" s="29" t="s">
        <v>66</v>
      </c>
      <c r="M4" s="29" t="s">
        <v>72</v>
      </c>
      <c r="N4" s="31"/>
      <c r="O4" s="31"/>
      <c r="P4" s="29" t="s">
        <v>68</v>
      </c>
      <c r="Q4" s="32">
        <v>96</v>
      </c>
      <c r="R4" s="33">
        <v>7.65</v>
      </c>
      <c r="S4" s="34">
        <v>12.549019607843137</v>
      </c>
      <c r="T4" s="35">
        <v>12.549019607843137</v>
      </c>
      <c r="U4" s="36"/>
      <c r="V4" s="37" t="s">
        <v>69</v>
      </c>
      <c r="W4" s="38">
        <v>42</v>
      </c>
      <c r="X4" s="38">
        <v>40</v>
      </c>
      <c r="Y4" s="38">
        <v>18</v>
      </c>
      <c r="Z4" s="39">
        <v>2</v>
      </c>
      <c r="AA4" s="40">
        <v>1</v>
      </c>
      <c r="AB4" s="41">
        <f>IF(W4="","",W4*X4*Y4/1000000)</f>
        <v>3.024E-2</v>
      </c>
      <c r="AC4" s="42">
        <f>IF(AA4="","",65/AB4*AA4)</f>
        <v>2149.4708994708994</v>
      </c>
      <c r="AD4" s="43">
        <v>3700</v>
      </c>
      <c r="AE4" s="44">
        <f>IF(ISERROR(AD4/AC4),"",AD4/AC4)</f>
        <v>1.7213538461538462</v>
      </c>
      <c r="AF4" s="37" t="s">
        <v>70</v>
      </c>
      <c r="AG4" s="45">
        <f>12.8%+10%</f>
        <v>0.22800000000000001</v>
      </c>
      <c r="AH4" s="44">
        <f>IF(ISERROR(T4*AG4),"",T4*AG4)</f>
        <v>2.8611764705882354</v>
      </c>
      <c r="AI4" s="44">
        <f>IF(ISERROR(T4+AE4+AH4),"",T4+AE4+AH4)</f>
        <v>17.131549924585219</v>
      </c>
      <c r="AJ4" s="46">
        <v>0.06</v>
      </c>
      <c r="AK4" s="44">
        <f>IF(ISERROR(AW4*AJ4),"",AW4*AJ4)</f>
        <v>1.9997142857142853</v>
      </c>
      <c r="AL4" s="46">
        <v>0.1</v>
      </c>
      <c r="AM4" s="44">
        <f>IF(ISERROR(AW4*AL4),"",AW4*AL4)</f>
        <v>3.3328571428571423</v>
      </c>
      <c r="AN4" s="46">
        <v>0.1</v>
      </c>
      <c r="AO4" s="44">
        <f>IF(ISERROR(AW4*AN4),"",AW4*AN4)</f>
        <v>3.3328571428571423</v>
      </c>
      <c r="AP4" s="44">
        <f>IF((AX4-AW4)&lt;2.5,2.5-(AX4-AW4),0)</f>
        <v>0.83357142857142463</v>
      </c>
      <c r="AQ4" s="29"/>
      <c r="AR4" s="46"/>
      <c r="AS4" s="44">
        <f>IF(ISERROR(AW4*AR4),"",AW4*AR4)</f>
        <v>0</v>
      </c>
      <c r="AT4" s="44">
        <f>IF(ISERROR(AK4+AM4+AO4+AP4+AS4),"",AK4+AM4+AO4+AP4+AS4)</f>
        <v>9.4989999999999952</v>
      </c>
      <c r="AU4" s="44">
        <f>IF(ISERROR(AI4+AT4),"",AI4+AT4)</f>
        <v>26.630549924585214</v>
      </c>
      <c r="AV4" s="47">
        <f>IF(ISERROR((AW4-AU4)/AW4),"",(AW4-AU4)/AW4)</f>
        <v>0.20096935502744734</v>
      </c>
      <c r="AW4" s="44">
        <f>IF(AX4="","",AX4/1.05)</f>
        <v>33.328571428571422</v>
      </c>
      <c r="AX4" s="44">
        <f>IF(ISERROR(AY4*(1-AZ4)),"",AY4*(1-AZ4))</f>
        <v>34.994999999999997</v>
      </c>
      <c r="AY4" s="48">
        <v>69.989999999999995</v>
      </c>
      <c r="AZ4" s="46">
        <v>0.5</v>
      </c>
      <c r="BA4" s="49">
        <f>SUM(BB4:BD4)</f>
        <v>432</v>
      </c>
      <c r="BB4" s="50">
        <v>61</v>
      </c>
      <c r="BC4" s="50">
        <v>251</v>
      </c>
      <c r="BD4" s="50">
        <v>120</v>
      </c>
      <c r="BE4" s="40"/>
      <c r="BF4" s="51"/>
    </row>
    <row r="5" spans="1:58" s="1" customFormat="1" ht="60.95" customHeight="1" x14ac:dyDescent="0.15">
      <c r="A5" s="27">
        <v>4</v>
      </c>
      <c r="B5" s="52"/>
      <c r="C5" s="52"/>
      <c r="D5" s="28" t="s">
        <v>2</v>
      </c>
      <c r="E5" s="29"/>
      <c r="F5" s="29" t="s">
        <v>4</v>
      </c>
      <c r="G5" s="29" t="s">
        <v>0</v>
      </c>
      <c r="H5" s="29" t="s">
        <v>62</v>
      </c>
      <c r="I5" s="29" t="s">
        <v>63</v>
      </c>
      <c r="J5" s="30" t="s">
        <v>64</v>
      </c>
      <c r="K5" s="29" t="s">
        <v>65</v>
      </c>
      <c r="L5" s="29" t="s">
        <v>71</v>
      </c>
      <c r="M5" s="29" t="s">
        <v>72</v>
      </c>
      <c r="N5" s="31"/>
      <c r="O5" s="31"/>
      <c r="P5" s="29" t="s">
        <v>68</v>
      </c>
      <c r="Q5" s="32">
        <v>108</v>
      </c>
      <c r="R5" s="33">
        <v>7.65</v>
      </c>
      <c r="S5" s="34">
        <v>14.117647058823529</v>
      </c>
      <c r="T5" s="35">
        <v>14.117647058823529</v>
      </c>
      <c r="U5" s="36"/>
      <c r="V5" s="37" t="s">
        <v>69</v>
      </c>
      <c r="W5" s="38">
        <v>42</v>
      </c>
      <c r="X5" s="38">
        <v>40</v>
      </c>
      <c r="Y5" s="38">
        <v>20</v>
      </c>
      <c r="Z5" s="39">
        <v>2</v>
      </c>
      <c r="AA5" s="40">
        <v>1</v>
      </c>
      <c r="AB5" s="41">
        <f>IF(W5="","",W5*X5*Y5/1000000)</f>
        <v>3.3599999999999998E-2</v>
      </c>
      <c r="AC5" s="42">
        <f>IF(AA5="","",65/AB5*AA5)</f>
        <v>1934.5238095238096</v>
      </c>
      <c r="AD5" s="43">
        <v>3700</v>
      </c>
      <c r="AE5" s="44">
        <f>IF(ISERROR(AD5/AC5),"",AD5/AC5)</f>
        <v>1.9126153846153846</v>
      </c>
      <c r="AF5" s="37" t="s">
        <v>70</v>
      </c>
      <c r="AG5" s="45">
        <f>12.8%+10%</f>
        <v>0.22800000000000001</v>
      </c>
      <c r="AH5" s="44">
        <f>IF(ISERROR(T5*AG5),"",T5*AG5)</f>
        <v>3.2188235294117646</v>
      </c>
      <c r="AI5" s="44">
        <f>IF(ISERROR(T5+AE5+AH5),"",T5+AE5+AH5)</f>
        <v>19.249085972850679</v>
      </c>
      <c r="AJ5" s="46">
        <v>0.06</v>
      </c>
      <c r="AK5" s="44">
        <f>IF(ISERROR(AW5*AJ5),"",AW5*AJ5)</f>
        <v>2.2854285714285711</v>
      </c>
      <c r="AL5" s="46">
        <v>0.1</v>
      </c>
      <c r="AM5" s="44">
        <f>IF(ISERROR(AW5*AL5),"",AW5*AL5)</f>
        <v>3.809047619047619</v>
      </c>
      <c r="AN5" s="46">
        <v>0.1</v>
      </c>
      <c r="AO5" s="44">
        <f>IF(ISERROR(AW5*AN5),"",AW5*AN5)</f>
        <v>3.809047619047619</v>
      </c>
      <c r="AP5" s="44">
        <f>IF((AX5-AW5)&lt;2.5,2.5-(AX5-AW5),0)</f>
        <v>0.59547619047619094</v>
      </c>
      <c r="AQ5" s="29"/>
      <c r="AR5" s="46"/>
      <c r="AS5" s="44">
        <f>IF(ISERROR(AW5*AR5),"",AW5*AR5)</f>
        <v>0</v>
      </c>
      <c r="AT5" s="44">
        <f>IF(ISERROR(AK5+AM5+AO5+AP5+AS5),"",AK5+AM5+AO5+AP5+AS5)</f>
        <v>10.498999999999999</v>
      </c>
      <c r="AU5" s="44">
        <f>IF(ISERROR(AI5+AT5),"",AI5+AT5)</f>
        <v>29.748085972850678</v>
      </c>
      <c r="AV5" s="47">
        <f>IF(ISERROR((AW5-AU5)/AW5),"",(AW5-AU5)/AW5)</f>
        <v>0.21901512010268251</v>
      </c>
      <c r="AW5" s="44">
        <f>IF(AX5="","",AX5/1.05)</f>
        <v>38.090476190476188</v>
      </c>
      <c r="AX5" s="44">
        <f>IF(ISERROR(AY5*(1-AZ5)),"",AY5*(1-AZ5))</f>
        <v>39.994999999999997</v>
      </c>
      <c r="AY5" s="48">
        <v>79.989999999999995</v>
      </c>
      <c r="AZ5" s="46">
        <v>0.5</v>
      </c>
      <c r="BA5" s="49">
        <f>SUM(BB5:BD5)</f>
        <v>368</v>
      </c>
      <c r="BB5" s="50">
        <v>55</v>
      </c>
      <c r="BC5" s="50">
        <v>223</v>
      </c>
      <c r="BD5" s="50">
        <v>90</v>
      </c>
      <c r="BE5" s="40"/>
      <c r="BF5" s="51"/>
    </row>
  </sheetData>
  <protectedRanges>
    <protectedRange sqref="Z2:AX2 AZ2:AZ3 E2:E3 B2:B3 AA3:AX3 M2:M3 P2:Q3 S2:U3 Z3:Z5" name="Range1"/>
    <protectedRange sqref="K2:K3" name="Range1_1"/>
    <protectedRange sqref="C2:C3" name="Range1_2"/>
    <protectedRange sqref="AY2:AY3" name="Range1_3"/>
    <protectedRange sqref="N2:O3" name="Range1_5"/>
    <protectedRange sqref="L2" name="Range1_4"/>
    <protectedRange sqref="L3" name="Range1_4_3"/>
    <protectedRange sqref="L4" name="Range1_4_1"/>
    <protectedRange sqref="L5" name="Range1_4_3_1"/>
  </protectedRanges>
  <mergeCells count="4">
    <mergeCell ref="B2:B3"/>
    <mergeCell ref="B4:B5"/>
    <mergeCell ref="C2:C3"/>
    <mergeCell ref="C4:C5"/>
  </mergeCells>
  <phoneticPr fontId="12" type="noConversion"/>
  <dataValidations count="1">
    <dataValidation type="list" allowBlank="1" showInputMessage="1" showErrorMessage="1" sqref="E3 E5 P2:P5" xr:uid="{00000000-0002-0000-0100-000001000000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0000000}">
          <x14:formula1>
            <xm:f>#REF!</xm:f>
          </x14:formula1>
          <xm:sqref>E2 E4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D2:D5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</comments>
</file>

<file path=customXml/item2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4" rangeCreator="" othersAccessPermission="edit"/>
    <arrUserId title="Range1_4_3" rangeCreator="" othersAccessPermission="edit"/>
    <arrUserId title="Range1_4_1" rangeCreator="" othersAccessPermission="edit"/>
    <arrUserId title="Range1_4_3_1" rangeCreator="" othersAccessPermission="edit"/>
  </rangeList>
  <rangeList sheetStid="12" master="" otherUserPermission="visible"/>
  <rangeList sheetStid="14" master="" otherUserPermission="visible"/>
  <rangeList sheetStid="10" master="" otherUserPermission="visible"/>
  <rangeList sheetStid="11" master="" otherUserPermission="visible"/>
</allowEditUser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2024-02-10T14:17:00Z</dcterms:created>
  <dcterms:modified xsi:type="dcterms:W3CDTF">2026-05-15T06:28:07Z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