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30"/>
  </bookViews>
  <sheets>
    <sheet name="Item Master" sheetId="1" r:id="rId1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  <definedName name="Acol">#REF!</definedName>
    <definedName name="AD">'[4]other data'!$T$2:$T$5</definedName>
    <definedName name="a_2">"'file://192.168.20.8/beyond%20basic/users/yuette.zhang/appdata/local/microsoft/windows/temporary%20internet%20files/content.outlook/j6arrcw2/sears%20rs%20cotton%20blanekt%20commitment%2020140523.xls'#$''.$a$1"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N1" authorId="0">
      <text>
        <r>
          <rPr>
            <sz val="11"/>
            <rFont val="Calibri"/>
            <charset val="134"/>
          </rPr>
          <t>[JLA FOB Price Quote (Value)]*[Rebate/Co-op %]</t>
        </r>
      </text>
    </comment>
    <comment ref="AQ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T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U1" authorId="0">
      <text>
        <r>
          <rPr>
            <sz val="11"/>
            <rFont val="Calibri"/>
            <charset val="134"/>
          </rPr>
          <t>[DA $]+[Rebate/Co-op $]+[Load 1 $]+[Load 2 $]</t>
        </r>
      </text>
    </comment>
    <comment ref="AV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W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BB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BC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<sst xmlns="http://schemas.openxmlformats.org/spreadsheetml/2006/main" count="155" uniqueCount="83">
  <si>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</si>
  <si>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</si>
  <si>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</si>
  <si>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</si>
  <si>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</si>
  <si>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</si>
  <si>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</si>
  <si>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</si>
  <si>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</si>
  <si>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</si>
  <si>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</si>
  <si>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</si>
  <si>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</si>
  <si>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</si>
  <si>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</si>
  <si>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</si>
  <si>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</si>
  <si>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</si>
  <si>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</si>
  <si>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</si>
  <si>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</si>
  <si>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</si>
  <si>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</si>
  <si>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</si>
  <si>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</si>
  <si>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</si>
  <si>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</si>
  <si>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</si>
  <si>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</si>
  <si>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</si>
  <si>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</si>
  <si>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</si>
  <si>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</si>
  <si>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</si>
  <si>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</si>
  <si>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</si>
  <si>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</si>
  <si>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</si>
  <si>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</si>
  <si>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</si>
  <si>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Blue Box</t>
  </si>
  <si>
    <t>Blue Box%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</si>
  <si>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</si>
  <si>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</si>
  <si>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</si>
  <si>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</si>
  <si>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</si>
  <si>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</si>
  <si>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</si>
  <si>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</si>
  <si>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Additional Customer Price</t>
  </si>
  <si>
    <t>FOB Port</t>
  </si>
  <si>
    <t>Total Quantity</t>
  </si>
  <si>
    <t>Total Cost</t>
  </si>
  <si>
    <t>Total Sales</t>
  </si>
  <si>
    <t>Mainstays</t>
  </si>
  <si>
    <t>COMFORTER (SET)</t>
  </si>
  <si>
    <t>Ribbed Plush</t>
  </si>
  <si>
    <t>100% Polyester Ribbed Plush 3pcs comforter set</t>
  </si>
  <si>
    <t>3pcs comforter set</t>
  </si>
  <si>
    <t>Comforter: 300gsm Solid Ribbed Plush to 85gsm Solid Microfiber, 6oz/yd2 polyfiber filling, Jump Tack Stitched. 
Sham: Overlap open on back with 2" Flange
Compressed in Self bag + Insert, 22 units per Half Pallet</t>
  </si>
  <si>
    <t>100% Polyester 300gsm Plush, 100% Polyester 6oz/yd2 fiber filling, 100% Polyester 85gsm Microfiber</t>
  </si>
  <si>
    <t>Full/Queen
1 comforter 88"Wx92"L
2 Sham 20"Wx26"L(2)</t>
  </si>
  <si>
    <t>Assorted</t>
  </si>
  <si>
    <t>WC10-1214</t>
  </si>
  <si>
    <t>Set</t>
  </si>
  <si>
    <t>Compressed/Knocked Down</t>
  </si>
  <si>
    <t>9404.90.9012</t>
  </si>
  <si>
    <t>Shanghai, China</t>
  </si>
  <si>
    <t>22 sets per Half Pallet for Store</t>
  </si>
  <si>
    <t>Comforter: 300gsm Solid Ribbed Plush to 85gsm Solid Microfiber, 6oz/yd2 polyfiber filling, Jump Tack Stitched. 
Sham: Overlap open on back with 2" Flange
Compressed in Self bag + Insert, Case Pack 2</t>
  </si>
  <si>
    <t>Grey</t>
  </si>
  <si>
    <t>WC10-1215</t>
  </si>
  <si>
    <t>Case Pack 2 for Ecom</t>
  </si>
  <si>
    <t>King
1 comforter 104"W x 92"L
2 sham 20"W x36"L(2)</t>
  </si>
  <si>
    <t>WC10-1216</t>
  </si>
  <si>
    <t>Navy</t>
  </si>
  <si>
    <t>WC10-1217</t>
  </si>
  <si>
    <t>WC10-1218</t>
  </si>
  <si>
    <t xml:space="preserve">Green </t>
  </si>
  <si>
    <t>WC10-1219</t>
  </si>
  <si>
    <t>Green</t>
  </si>
  <si>
    <t>WC10-1220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</si>
</sst>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￥-804]#,##0.00;[Red][$￥-804]#,##0.00"/>
    <numFmt numFmtId="179" formatCode="0.00_ "/>
    <numFmt numFmtId="180" formatCode="[$¥-478]#,##0.00"/>
    <numFmt numFmtId="181" formatCode="&quot;$&quot;#,##0.00"/>
    <numFmt numFmtId="182" formatCode="0.0"/>
    <numFmt numFmtId="183" formatCode="0.000"/>
  </numFmts>
  <fonts count="31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name val="Calibri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" fillId="0" borderId="0"/>
    <xf numFmtId="176" fontId="1" fillId="0" borderId="0"/>
    <xf numFmtId="0" fontId="0" fillId="0" borderId="0"/>
    <xf numFmtId="0" fontId="1" fillId="0" borderId="0"/>
    <xf numFmtId="176" fontId="29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0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</cellStyleXfs>
  <cellXfs count="49">
    <xf numFmtId="0" fontId="0" fillId="0" borderId="0" xfId="0" applyNumberFormat="1" applyFont="1"/>
    <xf numFmtId="0" fontId="0" fillId="0" borderId="0" xfId="0" applyFill="1" applyBorder="1" applyAlignment="1">
      <alignment wrapText="1"/>
    </xf>
    <xf numFmtId="0" fontId="1" fillId="0" borderId="1" xfId="0" applyNumberFormat="1" applyFont="1" applyBorder="1"/>
    <xf numFmtId="179" fontId="1" fillId="0" borderId="1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56" applyFont="1" applyFill="1" applyBorder="1" applyAlignment="1">
      <alignment horizontal="center" wrapText="1"/>
    </xf>
    <xf numFmtId="180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81" fontId="4" fillId="4" borderId="1" xfId="50" applyNumberFormat="1" applyFont="1" applyFill="1" applyBorder="1" applyAlignment="1">
      <alignment wrapText="1"/>
    </xf>
    <xf numFmtId="181" fontId="2" fillId="5" borderId="2" xfId="0" applyNumberFormat="1" applyFont="1" applyFill="1" applyBorder="1" applyAlignment="1">
      <alignment horizontal="center" wrapText="1"/>
    </xf>
    <xf numFmtId="181" fontId="2" fillId="4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82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83" fontId="4" fillId="0" borderId="1" xfId="50" applyNumberFormat="1" applyFont="1" applyFill="1" applyBorder="1" applyAlignment="1">
      <alignment wrapText="1"/>
    </xf>
    <xf numFmtId="1" fontId="4" fillId="0" borderId="1" xfId="50" applyNumberFormat="1" applyFont="1" applyFill="1" applyBorder="1" applyAlignment="1">
      <alignment wrapText="1"/>
    </xf>
    <xf numFmtId="181" fontId="4" fillId="0" borderId="1" xfId="50" applyNumberFormat="1" applyFont="1" applyFill="1" applyBorder="1" applyAlignment="1">
      <alignment wrapText="1"/>
    </xf>
    <xf numFmtId="10" fontId="2" fillId="0" borderId="1" xfId="0" applyNumberFormat="1" applyFont="1" applyFill="1" applyBorder="1" applyAlignment="1">
      <alignment horizontal="center" wrapText="1"/>
    </xf>
    <xf numFmtId="181" fontId="4" fillId="3" borderId="1" xfId="50" applyNumberFormat="1" applyFont="1" applyFill="1" applyBorder="1" applyAlignment="1">
      <alignment wrapText="1"/>
    </xf>
    <xf numFmtId="10" fontId="2" fillId="0" borderId="0" xfId="0" applyNumberFormat="1" applyFont="1" applyFill="1" applyBorder="1" applyAlignment="1">
      <alignment horizontal="center" wrapText="1"/>
    </xf>
    <xf numFmtId="0" fontId="4" fillId="6" borderId="1" xfId="50" applyFont="1" applyFill="1" applyBorder="1" applyAlignment="1">
      <alignment wrapText="1"/>
    </xf>
    <xf numFmtId="181" fontId="5" fillId="7" borderId="2" xfId="50" applyNumberFormat="1" applyFont="1" applyFill="1" applyBorder="1" applyAlignment="1">
      <alignment wrapText="1"/>
    </xf>
    <xf numFmtId="181" fontId="5" fillId="6" borderId="2" xfId="50" applyNumberFormat="1" applyFont="1" applyFill="1" applyBorder="1" applyAlignment="1">
      <alignment wrapText="1"/>
    </xf>
    <xf numFmtId="181" fontId="2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6" fillId="0" borderId="1" xfId="56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76" fontId="7" fillId="3" borderId="1" xfId="0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181" fontId="0" fillId="8" borderId="1" xfId="60" applyNumberFormat="1" applyFont="1" applyFill="1" applyBorder="1" applyAlignment="1">
      <alignment wrapText="1"/>
    </xf>
    <xf numFmtId="181" fontId="0" fillId="0" borderId="2" xfId="0" applyNumberFormat="1" applyFill="1" applyBorder="1" applyAlignment="1">
      <alignment wrapText="1"/>
    </xf>
    <xf numFmtId="181" fontId="0" fillId="0" borderId="1" xfId="0" applyNumberFormat="1" applyFill="1" applyBorder="1" applyAlignment="1">
      <alignment wrapText="1"/>
    </xf>
    <xf numFmtId="182" fontId="0" fillId="0" borderId="1" xfId="0" applyNumberFormat="1" applyFill="1" applyBorder="1" applyAlignment="1">
      <alignment wrapText="1"/>
    </xf>
    <xf numFmtId="1" fontId="6" fillId="0" borderId="1" xfId="0" applyNumberFormat="1" applyFont="1" applyFill="1" applyBorder="1" applyAlignment="1">
      <alignment wrapText="1"/>
    </xf>
    <xf numFmtId="183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0" fontId="0" fillId="0" borderId="1" xfId="0" applyNumberFormat="1" applyFill="1" applyBorder="1" applyAlignment="1">
      <alignment wrapText="1"/>
    </xf>
    <xf numFmtId="10" fontId="0" fillId="8" borderId="1" xfId="59" applyNumberFormat="1" applyFont="1" applyFill="1" applyBorder="1" applyAlignment="1">
      <alignment wrapText="1"/>
    </xf>
    <xf numFmtId="1" fontId="0" fillId="0" borderId="1" xfId="0" applyNumberFormat="1" applyFill="1" applyBorder="1" applyAlignment="1">
      <alignment wrapText="1"/>
    </xf>
    <xf numFmtId="0" fontId="0" fillId="0" borderId="3" xfId="0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  <cellStyle name="货币 2 2" xfId="62"/>
    <cellStyle name="Normal_HSN-micro fiber comforter set  duvet set and sheet set11-29-2010 2" xfId="63"/>
    <cellStyle name="Normal_Sheet1 2" xfId="64"/>
    <cellStyle name="常规 4" xfId="65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154430"/>
          <a:ext cx="82867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434307</xdr:colOff>
      <xdr:row>2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864870"/>
          <a:ext cx="43370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2</xdr:row>
      <xdr:rowOff>0</xdr:rowOff>
    </xdr:from>
    <xdr:to>
      <xdr:col>1</xdr:col>
      <xdr:colOff>405967</xdr:colOff>
      <xdr:row>2</xdr:row>
      <xdr:rowOff>409575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1436370"/>
          <a:ext cx="40576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80;\AppData\Local\Microsoft\Windows\INetCache\Content.Outlook\AX17TROH\WMCA%202026BF%20Ribbed%20Plush%20Comforter%20Set%20Commitment%20202605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75">
          <cell r="L75">
            <v>12.42</v>
          </cell>
        </row>
        <row r="75">
          <cell r="N75">
            <v>14.21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8"/>
  <sheetViews>
    <sheetView tabSelected="1" zoomScale="80" zoomScaleNormal="80" topLeftCell="AM1" workbookViewId="0">
      <selection activeCell="AD8" sqref="AD8"/>
    </sheetView>
  </sheetViews>
  <sheetFormatPr defaultColWidth="9" defaultRowHeight="12.5" outlineLevelRow="7"/>
  <cols>
    <col min="1" max="20" width="20" style="2" customWidth="1"/>
    <col min="21" max="21" width="20" style="3" customWidth="1"/>
    <col min="22" max="54" width="20" style="2" customWidth="1"/>
    <col min="55" max="16384" width="9.13636363636364" style="2" customWidth="1"/>
  </cols>
  <sheetData>
    <row r="1" s="1" customFormat="1" ht="68.1" customHeight="1" spans="1:56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9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9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4" t="s">
        <v>31</v>
      </c>
      <c r="AG1" s="21" t="s">
        <v>32</v>
      </c>
      <c r="AH1" s="4" t="s">
        <v>33</v>
      </c>
      <c r="AI1" s="22" t="s">
        <v>34</v>
      </c>
      <c r="AJ1" s="23" t="s">
        <v>35</v>
      </c>
      <c r="AK1" s="22" t="s">
        <v>36</v>
      </c>
      <c r="AL1" s="21" t="s">
        <v>37</v>
      </c>
      <c r="AM1" s="24" t="s">
        <v>38</v>
      </c>
      <c r="AN1" s="21" t="s">
        <v>39</v>
      </c>
      <c r="AO1" s="15" t="s">
        <v>40</v>
      </c>
      <c r="AP1" s="22" t="s">
        <v>41</v>
      </c>
      <c r="AQ1" s="21" t="s">
        <v>42</v>
      </c>
      <c r="AR1" s="15" t="s">
        <v>43</v>
      </c>
      <c r="AS1" s="22" t="s">
        <v>44</v>
      </c>
      <c r="AT1" s="21" t="s">
        <v>45</v>
      </c>
      <c r="AU1" s="21" t="s">
        <v>46</v>
      </c>
      <c r="AV1" s="25" t="s">
        <v>47</v>
      </c>
      <c r="AW1" s="25" t="s">
        <v>48</v>
      </c>
      <c r="AX1" s="26" t="s">
        <v>49</v>
      </c>
      <c r="AY1" s="27" t="s">
        <v>50</v>
      </c>
      <c r="AZ1" s="4" t="s">
        <v>51</v>
      </c>
      <c r="BA1" s="4" t="s">
        <v>52</v>
      </c>
      <c r="BB1" s="28" t="s">
        <v>53</v>
      </c>
      <c r="BC1" s="28" t="s">
        <v>54</v>
      </c>
    </row>
    <row r="2" s="1" customFormat="1" ht="45" customHeight="1" spans="1:56">
      <c r="A2" s="29">
        <v>1</v>
      </c>
      <c r="B2" s="30"/>
      <c r="C2" s="30"/>
      <c r="D2" s="30" t="s">
        <v>55</v>
      </c>
      <c r="E2" s="30"/>
      <c r="F2" s="30" t="s">
        <v>56</v>
      </c>
      <c r="G2" s="30" t="s">
        <v>57</v>
      </c>
      <c r="H2" s="31" t="s">
        <v>58</v>
      </c>
      <c r="I2" s="30" t="s">
        <v>59</v>
      </c>
      <c r="J2" s="30" t="s">
        <v>60</v>
      </c>
      <c r="K2" s="32" t="s">
        <v>61</v>
      </c>
      <c r="L2" s="30" t="s">
        <v>62</v>
      </c>
      <c r="M2" s="33" t="s">
        <v>63</v>
      </c>
      <c r="N2" s="30"/>
      <c r="O2" s="30"/>
      <c r="P2" s="34" t="s">
        <v>64</v>
      </c>
      <c r="Q2" s="30"/>
      <c r="R2" s="30" t="s">
        <v>65</v>
      </c>
      <c r="S2" s="35"/>
      <c r="T2" s="36">
        <v>7.7</v>
      </c>
      <c r="U2" s="37">
        <f t="shared" ref="U2:U8" si="0">IF(ISERROR(S2/T2),"",S2/T2)</f>
        <v>0</v>
      </c>
      <c r="V2" s="38">
        <f>[5]CCD!L75</f>
        <v>12.42</v>
      </c>
      <c r="W2" s="39">
        <v>12.47</v>
      </c>
      <c r="X2" s="30" t="s">
        <v>66</v>
      </c>
      <c r="Y2" s="40">
        <v>122</v>
      </c>
      <c r="Z2" s="40">
        <v>50.8</v>
      </c>
      <c r="AA2" s="40">
        <v>109.2</v>
      </c>
      <c r="AB2" s="36">
        <v>2</v>
      </c>
      <c r="AC2" s="41">
        <v>22</v>
      </c>
      <c r="AD2" s="42">
        <f t="shared" ref="AD2:AD8" si="1">IF(Y2="","",Y2*Z2*AA2/1000000)</f>
        <v>0.67677792</v>
      </c>
      <c r="AE2" s="43">
        <f t="shared" ref="AE2:AE8" si="2">IF(AC2="","",65/AD2*AC2)</f>
        <v>2112.95309397801</v>
      </c>
      <c r="AF2" s="30">
        <v>5400</v>
      </c>
      <c r="AG2" s="44">
        <f t="shared" ref="AG2:AG8" si="3">IF(ISERROR(AF2/AE2),"",AF2/AE2)</f>
        <v>2.55566487272727</v>
      </c>
      <c r="AH2" s="30" t="s">
        <v>67</v>
      </c>
      <c r="AI2" s="45">
        <v>0.14</v>
      </c>
      <c r="AJ2" s="44">
        <f t="shared" ref="AJ2:AJ8" si="4">IF(ISERROR(V2*AI2),"",V2*AI2)</f>
        <v>1.7388</v>
      </c>
      <c r="AK2" s="45">
        <v>0.01</v>
      </c>
      <c r="AL2" s="44">
        <f t="shared" ref="AL2:AL8" si="5">IF(ISERROR(AX2*AK2),"",AX2*AK2)</f>
        <v>0.1403</v>
      </c>
      <c r="AM2" s="45"/>
      <c r="AN2" s="44">
        <f t="shared" ref="AN2:AN8" si="6">IF(ISERROR(AX2*AM2),"",AX2*AM2)</f>
        <v>0</v>
      </c>
      <c r="AO2" s="30"/>
      <c r="AP2" s="45">
        <v>0.005</v>
      </c>
      <c r="AQ2" s="44">
        <f t="shared" ref="AQ2:AQ8" si="7">IF(ISERROR(AX2*AP2),"",AX2*AP2)</f>
        <v>0.07015</v>
      </c>
      <c r="AR2" s="39"/>
      <c r="AS2" s="45"/>
      <c r="AT2" s="44">
        <f t="shared" ref="AT2:AT8" si="8">IF(ISERROR(AX2*AS2),"",AX2*AS2)</f>
        <v>0</v>
      </c>
      <c r="AU2" s="44">
        <f t="shared" ref="AU2:AU8" si="9">IF(ISERROR(AL2+AN2+AQ2+AT2),"",AL2+AN2+AQ2+AT2)</f>
        <v>0.21045</v>
      </c>
      <c r="AV2" s="44">
        <f t="shared" ref="AV2:AV8" si="10">IF(ISERROR(V2+AU2),"",V2+AU2)</f>
        <v>12.63045</v>
      </c>
      <c r="AW2" s="46">
        <f t="shared" ref="AW2:AW8" si="11">IF(ISERROR((AX2-AV2)/AX2),"",(AX2-AV2)/AX2)</f>
        <v>0.0997540983606557</v>
      </c>
      <c r="AX2" s="44">
        <v>14.03</v>
      </c>
      <c r="AY2" s="39"/>
      <c r="AZ2" s="39" t="s">
        <v>68</v>
      </c>
      <c r="BA2" s="47">
        <f>335*22</f>
        <v>7370</v>
      </c>
      <c r="BB2" s="44">
        <f t="shared" ref="BB2:BB8" si="12">IF(ISERROR(AV2*BA2),"",AV2*BA2)</f>
        <v>93086.4165</v>
      </c>
      <c r="BC2" s="44">
        <f t="shared" ref="BC2:BC8" si="13">IF(ISERROR(AX2*BA2),"",AX2*BA2)</f>
        <v>103401.1</v>
      </c>
      <c r="BD2" s="48" t="s">
        <v>69</v>
      </c>
    </row>
    <row r="3" s="1" customFormat="1" ht="45" customHeight="1" spans="1:56">
      <c r="A3" s="29">
        <v>2</v>
      </c>
      <c r="B3" s="30"/>
      <c r="C3" s="30"/>
      <c r="D3" s="30" t="s">
        <v>55</v>
      </c>
      <c r="E3" s="30"/>
      <c r="F3" s="30" t="s">
        <v>56</v>
      </c>
      <c r="G3" s="30" t="s">
        <v>57</v>
      </c>
      <c r="H3" s="31" t="s">
        <v>58</v>
      </c>
      <c r="I3" s="30" t="s">
        <v>59</v>
      </c>
      <c r="J3" s="30" t="s">
        <v>70</v>
      </c>
      <c r="K3" s="32" t="s">
        <v>61</v>
      </c>
      <c r="L3" s="30" t="s">
        <v>62</v>
      </c>
      <c r="M3" s="30" t="s">
        <v>71</v>
      </c>
      <c r="N3" s="30"/>
      <c r="O3" s="30"/>
      <c r="P3" s="34" t="s">
        <v>72</v>
      </c>
      <c r="Q3" s="30"/>
      <c r="R3" s="30" t="s">
        <v>65</v>
      </c>
      <c r="S3" s="35"/>
      <c r="T3" s="36">
        <v>7.7</v>
      </c>
      <c r="U3" s="37">
        <f t="shared" si="0"/>
        <v>0</v>
      </c>
      <c r="V3" s="38">
        <f>[5]CCD!L75</f>
        <v>12.42</v>
      </c>
      <c r="W3" s="39">
        <v>12.47</v>
      </c>
      <c r="X3" s="30" t="s">
        <v>66</v>
      </c>
      <c r="Y3" s="40">
        <v>49</v>
      </c>
      <c r="Z3" s="40">
        <v>33</v>
      </c>
      <c r="AA3" s="40">
        <v>38</v>
      </c>
      <c r="AB3" s="36">
        <v>2</v>
      </c>
      <c r="AC3" s="47">
        <v>2</v>
      </c>
      <c r="AD3" s="42">
        <f t="shared" si="1"/>
        <v>0.061446</v>
      </c>
      <c r="AE3" s="43">
        <f t="shared" si="2"/>
        <v>2115.67880740813</v>
      </c>
      <c r="AF3" s="30">
        <v>5400</v>
      </c>
      <c r="AG3" s="44">
        <f t="shared" si="3"/>
        <v>2.55237230769231</v>
      </c>
      <c r="AH3" s="30" t="s">
        <v>67</v>
      </c>
      <c r="AI3" s="45">
        <v>0.14</v>
      </c>
      <c r="AJ3" s="44">
        <f t="shared" si="4"/>
        <v>1.7388</v>
      </c>
      <c r="AK3" s="45">
        <v>0.01</v>
      </c>
      <c r="AL3" s="44">
        <f t="shared" si="5"/>
        <v>0.1403</v>
      </c>
      <c r="AM3" s="45"/>
      <c r="AN3" s="44">
        <f t="shared" si="6"/>
        <v>0</v>
      </c>
      <c r="AO3" s="30"/>
      <c r="AP3" s="45">
        <v>0.005</v>
      </c>
      <c r="AQ3" s="44">
        <f t="shared" si="7"/>
        <v>0.07015</v>
      </c>
      <c r="AR3" s="39"/>
      <c r="AS3" s="45"/>
      <c r="AT3" s="44">
        <f t="shared" si="8"/>
        <v>0</v>
      </c>
      <c r="AU3" s="44">
        <f t="shared" si="9"/>
        <v>0.21045</v>
      </c>
      <c r="AV3" s="44">
        <f t="shared" si="10"/>
        <v>12.63045</v>
      </c>
      <c r="AW3" s="46">
        <f t="shared" si="11"/>
        <v>0.0997540983606557</v>
      </c>
      <c r="AX3" s="44">
        <v>14.03</v>
      </c>
      <c r="AY3" s="39"/>
      <c r="AZ3" s="39" t="s">
        <v>68</v>
      </c>
      <c r="BA3" s="47">
        <v>170</v>
      </c>
      <c r="BB3" s="44">
        <f t="shared" si="12"/>
        <v>2147.1765</v>
      </c>
      <c r="BC3" s="44">
        <f t="shared" si="13"/>
        <v>2385.1</v>
      </c>
      <c r="BD3" s="48" t="s">
        <v>73</v>
      </c>
    </row>
    <row r="4" s="1" customFormat="1" ht="45" customHeight="1" spans="1:56">
      <c r="A4" s="29">
        <v>3</v>
      </c>
      <c r="B4" s="30"/>
      <c r="C4" s="30"/>
      <c r="D4" s="30" t="s">
        <v>55</v>
      </c>
      <c r="E4" s="30"/>
      <c r="F4" s="30" t="s">
        <v>56</v>
      </c>
      <c r="G4" s="30" t="s">
        <v>57</v>
      </c>
      <c r="H4" s="31" t="s">
        <v>58</v>
      </c>
      <c r="I4" s="30" t="s">
        <v>59</v>
      </c>
      <c r="J4" s="30" t="s">
        <v>70</v>
      </c>
      <c r="K4" s="32" t="s">
        <v>61</v>
      </c>
      <c r="L4" s="30" t="s">
        <v>74</v>
      </c>
      <c r="M4" s="30" t="s">
        <v>71</v>
      </c>
      <c r="N4" s="30"/>
      <c r="O4" s="30"/>
      <c r="P4" s="34" t="s">
        <v>75</v>
      </c>
      <c r="Q4" s="30"/>
      <c r="R4" s="30" t="s">
        <v>65</v>
      </c>
      <c r="S4" s="35"/>
      <c r="T4" s="36">
        <v>7.7</v>
      </c>
      <c r="U4" s="37">
        <f t="shared" si="0"/>
        <v>0</v>
      </c>
      <c r="V4" s="38">
        <f>[5]CCD!N75</f>
        <v>14.21</v>
      </c>
      <c r="W4" s="39">
        <v>14.29</v>
      </c>
      <c r="X4" s="30" t="s">
        <v>66</v>
      </c>
      <c r="Y4" s="40">
        <v>49</v>
      </c>
      <c r="Z4" s="40">
        <v>33</v>
      </c>
      <c r="AA4" s="40">
        <v>38</v>
      </c>
      <c r="AB4" s="36">
        <v>2</v>
      </c>
      <c r="AC4" s="47">
        <v>2</v>
      </c>
      <c r="AD4" s="42">
        <f t="shared" si="1"/>
        <v>0.061446</v>
      </c>
      <c r="AE4" s="43">
        <f t="shared" si="2"/>
        <v>2115.67880740813</v>
      </c>
      <c r="AF4" s="30">
        <v>5400</v>
      </c>
      <c r="AG4" s="44">
        <f t="shared" si="3"/>
        <v>2.55237230769231</v>
      </c>
      <c r="AH4" s="30" t="s">
        <v>67</v>
      </c>
      <c r="AI4" s="45">
        <v>0.14</v>
      </c>
      <c r="AJ4" s="44">
        <f t="shared" si="4"/>
        <v>1.9894</v>
      </c>
      <c r="AK4" s="45">
        <v>0.01</v>
      </c>
      <c r="AL4" s="44">
        <f t="shared" si="5"/>
        <v>0.1602</v>
      </c>
      <c r="AM4" s="45"/>
      <c r="AN4" s="44">
        <f t="shared" si="6"/>
        <v>0</v>
      </c>
      <c r="AO4" s="30"/>
      <c r="AP4" s="45">
        <v>0.005</v>
      </c>
      <c r="AQ4" s="44">
        <f t="shared" si="7"/>
        <v>0.0801</v>
      </c>
      <c r="AR4" s="39"/>
      <c r="AS4" s="45"/>
      <c r="AT4" s="44">
        <f t="shared" si="8"/>
        <v>0</v>
      </c>
      <c r="AU4" s="44">
        <f t="shared" si="9"/>
        <v>0.2403</v>
      </c>
      <c r="AV4" s="44">
        <f t="shared" si="10"/>
        <v>14.4503</v>
      </c>
      <c r="AW4" s="46">
        <f t="shared" si="11"/>
        <v>0.097983770287141</v>
      </c>
      <c r="AX4" s="44">
        <v>16.02</v>
      </c>
      <c r="AY4" s="39"/>
      <c r="AZ4" s="39" t="s">
        <v>68</v>
      </c>
      <c r="BA4" s="47">
        <v>45</v>
      </c>
      <c r="BB4" s="44">
        <f t="shared" si="12"/>
        <v>650.2635</v>
      </c>
      <c r="BC4" s="44">
        <f t="shared" si="13"/>
        <v>720.9</v>
      </c>
      <c r="BD4" s="48"/>
    </row>
    <row r="5" s="1" customFormat="1" ht="45" customHeight="1" spans="1:56">
      <c r="A5" s="29">
        <v>4</v>
      </c>
      <c r="B5" s="30"/>
      <c r="C5" s="30"/>
      <c r="D5" s="30" t="s">
        <v>55</v>
      </c>
      <c r="E5" s="30"/>
      <c r="F5" s="30" t="s">
        <v>56</v>
      </c>
      <c r="G5" s="30" t="s">
        <v>57</v>
      </c>
      <c r="H5" s="31" t="s">
        <v>58</v>
      </c>
      <c r="I5" s="30" t="s">
        <v>59</v>
      </c>
      <c r="J5" s="30" t="s">
        <v>70</v>
      </c>
      <c r="K5" s="32" t="s">
        <v>61</v>
      </c>
      <c r="L5" s="30" t="s">
        <v>62</v>
      </c>
      <c r="M5" s="30" t="s">
        <v>76</v>
      </c>
      <c r="N5" s="30"/>
      <c r="O5" s="30"/>
      <c r="P5" s="34" t="s">
        <v>77</v>
      </c>
      <c r="Q5" s="30"/>
      <c r="R5" s="30" t="s">
        <v>65</v>
      </c>
      <c r="S5" s="35"/>
      <c r="T5" s="36">
        <v>7.7</v>
      </c>
      <c r="U5" s="37">
        <f t="shared" si="0"/>
        <v>0</v>
      </c>
      <c r="V5" s="38">
        <f>[5]CCD!L75</f>
        <v>12.42</v>
      </c>
      <c r="W5" s="39">
        <v>12.47</v>
      </c>
      <c r="X5" s="30" t="s">
        <v>66</v>
      </c>
      <c r="Y5" s="40">
        <v>49</v>
      </c>
      <c r="Z5" s="40">
        <v>33</v>
      </c>
      <c r="AA5" s="40">
        <v>38</v>
      </c>
      <c r="AB5" s="36">
        <v>2</v>
      </c>
      <c r="AC5" s="47">
        <v>2</v>
      </c>
      <c r="AD5" s="42">
        <f t="shared" si="1"/>
        <v>0.061446</v>
      </c>
      <c r="AE5" s="43">
        <f t="shared" si="2"/>
        <v>2115.67880740813</v>
      </c>
      <c r="AF5" s="30">
        <v>5400</v>
      </c>
      <c r="AG5" s="44">
        <f t="shared" si="3"/>
        <v>2.55237230769231</v>
      </c>
      <c r="AH5" s="30" t="s">
        <v>67</v>
      </c>
      <c r="AI5" s="45">
        <v>0.14</v>
      </c>
      <c r="AJ5" s="44">
        <f t="shared" si="4"/>
        <v>1.7388</v>
      </c>
      <c r="AK5" s="45">
        <v>0.01</v>
      </c>
      <c r="AL5" s="44">
        <f t="shared" si="5"/>
        <v>0.1403</v>
      </c>
      <c r="AM5" s="45"/>
      <c r="AN5" s="44">
        <f t="shared" si="6"/>
        <v>0</v>
      </c>
      <c r="AO5" s="30"/>
      <c r="AP5" s="45">
        <v>0.005</v>
      </c>
      <c r="AQ5" s="44">
        <f t="shared" si="7"/>
        <v>0.07015</v>
      </c>
      <c r="AR5" s="39"/>
      <c r="AS5" s="45"/>
      <c r="AT5" s="44">
        <f t="shared" si="8"/>
        <v>0</v>
      </c>
      <c r="AU5" s="44">
        <f t="shared" si="9"/>
        <v>0.21045</v>
      </c>
      <c r="AV5" s="44">
        <f t="shared" si="10"/>
        <v>12.63045</v>
      </c>
      <c r="AW5" s="46">
        <f t="shared" si="11"/>
        <v>0.0997540983606557</v>
      </c>
      <c r="AX5" s="44">
        <v>14.03</v>
      </c>
      <c r="AY5" s="39"/>
      <c r="AZ5" s="39" t="s">
        <v>68</v>
      </c>
      <c r="BA5" s="47">
        <v>135</v>
      </c>
      <c r="BB5" s="44">
        <f t="shared" si="12"/>
        <v>1705.11075</v>
      </c>
      <c r="BC5" s="44">
        <f t="shared" si="13"/>
        <v>1894.05</v>
      </c>
      <c r="BD5" s="48"/>
    </row>
    <row r="6" s="1" customFormat="1" ht="45" customHeight="1" spans="1:56">
      <c r="A6" s="29">
        <v>5</v>
      </c>
      <c r="B6" s="30"/>
      <c r="C6" s="30"/>
      <c r="D6" s="30" t="s">
        <v>55</v>
      </c>
      <c r="E6" s="30"/>
      <c r="F6" s="30" t="s">
        <v>56</v>
      </c>
      <c r="G6" s="30" t="s">
        <v>57</v>
      </c>
      <c r="H6" s="31" t="s">
        <v>58</v>
      </c>
      <c r="I6" s="30" t="s">
        <v>59</v>
      </c>
      <c r="J6" s="30" t="s">
        <v>70</v>
      </c>
      <c r="K6" s="32" t="s">
        <v>61</v>
      </c>
      <c r="L6" s="30" t="s">
        <v>74</v>
      </c>
      <c r="M6" s="30" t="s">
        <v>76</v>
      </c>
      <c r="N6" s="30"/>
      <c r="O6" s="30"/>
      <c r="P6" s="34" t="s">
        <v>78</v>
      </c>
      <c r="Q6" s="30"/>
      <c r="R6" s="30" t="s">
        <v>65</v>
      </c>
      <c r="S6" s="35"/>
      <c r="T6" s="36">
        <v>7.7</v>
      </c>
      <c r="U6" s="37">
        <f t="shared" si="0"/>
        <v>0</v>
      </c>
      <c r="V6" s="38">
        <f>[5]CCD!N75</f>
        <v>14.21</v>
      </c>
      <c r="W6" s="39">
        <v>14.29</v>
      </c>
      <c r="X6" s="30" t="s">
        <v>66</v>
      </c>
      <c r="Y6" s="40">
        <v>49</v>
      </c>
      <c r="Z6" s="40">
        <v>33</v>
      </c>
      <c r="AA6" s="40">
        <v>38</v>
      </c>
      <c r="AB6" s="36">
        <v>2</v>
      </c>
      <c r="AC6" s="47">
        <v>2</v>
      </c>
      <c r="AD6" s="42">
        <f t="shared" si="1"/>
        <v>0.061446</v>
      </c>
      <c r="AE6" s="43">
        <f t="shared" si="2"/>
        <v>2115.67880740813</v>
      </c>
      <c r="AF6" s="30">
        <v>5400</v>
      </c>
      <c r="AG6" s="44">
        <f t="shared" si="3"/>
        <v>2.55237230769231</v>
      </c>
      <c r="AH6" s="30" t="s">
        <v>67</v>
      </c>
      <c r="AI6" s="45">
        <v>0.14</v>
      </c>
      <c r="AJ6" s="44">
        <f t="shared" si="4"/>
        <v>1.9894</v>
      </c>
      <c r="AK6" s="45">
        <v>0.01</v>
      </c>
      <c r="AL6" s="44">
        <f t="shared" si="5"/>
        <v>0.1602</v>
      </c>
      <c r="AM6" s="45"/>
      <c r="AN6" s="44">
        <f t="shared" si="6"/>
        <v>0</v>
      </c>
      <c r="AO6" s="30"/>
      <c r="AP6" s="45">
        <v>0.005</v>
      </c>
      <c r="AQ6" s="44">
        <f t="shared" si="7"/>
        <v>0.0801</v>
      </c>
      <c r="AR6" s="39"/>
      <c r="AS6" s="45"/>
      <c r="AT6" s="44">
        <f t="shared" si="8"/>
        <v>0</v>
      </c>
      <c r="AU6" s="44">
        <f t="shared" si="9"/>
        <v>0.2403</v>
      </c>
      <c r="AV6" s="44">
        <f t="shared" si="10"/>
        <v>14.4503</v>
      </c>
      <c r="AW6" s="46">
        <f t="shared" si="11"/>
        <v>0.097983770287141</v>
      </c>
      <c r="AX6" s="44">
        <v>16.02</v>
      </c>
      <c r="AY6" s="39"/>
      <c r="AZ6" s="39" t="s">
        <v>68</v>
      </c>
      <c r="BA6" s="47">
        <v>35</v>
      </c>
      <c r="BB6" s="44">
        <f t="shared" si="12"/>
        <v>505.7605</v>
      </c>
      <c r="BC6" s="44">
        <f t="shared" si="13"/>
        <v>560.7</v>
      </c>
      <c r="BD6" s="48"/>
    </row>
    <row r="7" s="1" customFormat="1" ht="45" customHeight="1" spans="1:56">
      <c r="A7" s="29">
        <v>6</v>
      </c>
      <c r="B7" s="30"/>
      <c r="C7" s="30"/>
      <c r="D7" s="30" t="s">
        <v>55</v>
      </c>
      <c r="E7" s="30"/>
      <c r="F7" s="30" t="s">
        <v>56</v>
      </c>
      <c r="G7" s="30" t="s">
        <v>57</v>
      </c>
      <c r="H7" s="31" t="s">
        <v>58</v>
      </c>
      <c r="I7" s="30" t="s">
        <v>59</v>
      </c>
      <c r="J7" s="30" t="s">
        <v>70</v>
      </c>
      <c r="K7" s="32" t="s">
        <v>61</v>
      </c>
      <c r="L7" s="30" t="s">
        <v>62</v>
      </c>
      <c r="M7" s="30" t="s">
        <v>79</v>
      </c>
      <c r="N7" s="30"/>
      <c r="O7" s="30"/>
      <c r="P7" s="34" t="s">
        <v>80</v>
      </c>
      <c r="Q7" s="30"/>
      <c r="R7" s="30" t="s">
        <v>65</v>
      </c>
      <c r="S7" s="35"/>
      <c r="T7" s="36">
        <v>7.7</v>
      </c>
      <c r="U7" s="37">
        <f t="shared" si="0"/>
        <v>0</v>
      </c>
      <c r="V7" s="38">
        <f>[5]CCD!L75</f>
        <v>12.42</v>
      </c>
      <c r="W7" s="39">
        <v>12.47</v>
      </c>
      <c r="X7" s="30" t="s">
        <v>66</v>
      </c>
      <c r="Y7" s="40">
        <v>49</v>
      </c>
      <c r="Z7" s="40">
        <v>33</v>
      </c>
      <c r="AA7" s="40">
        <v>38</v>
      </c>
      <c r="AB7" s="36">
        <v>2</v>
      </c>
      <c r="AC7" s="47">
        <v>2</v>
      </c>
      <c r="AD7" s="42">
        <f t="shared" si="1"/>
        <v>0.061446</v>
      </c>
      <c r="AE7" s="43">
        <f t="shared" si="2"/>
        <v>2115.67880740813</v>
      </c>
      <c r="AF7" s="30">
        <v>5400</v>
      </c>
      <c r="AG7" s="44">
        <f t="shared" si="3"/>
        <v>2.55237230769231</v>
      </c>
      <c r="AH7" s="30" t="s">
        <v>67</v>
      </c>
      <c r="AI7" s="45">
        <v>0.14</v>
      </c>
      <c r="AJ7" s="44">
        <f t="shared" si="4"/>
        <v>1.7388</v>
      </c>
      <c r="AK7" s="45">
        <v>0.01</v>
      </c>
      <c r="AL7" s="44">
        <f t="shared" si="5"/>
        <v>0.1403</v>
      </c>
      <c r="AM7" s="45"/>
      <c r="AN7" s="44">
        <f t="shared" si="6"/>
        <v>0</v>
      </c>
      <c r="AO7" s="30"/>
      <c r="AP7" s="45">
        <v>0.005</v>
      </c>
      <c r="AQ7" s="44">
        <f t="shared" si="7"/>
        <v>0.07015</v>
      </c>
      <c r="AR7" s="39"/>
      <c r="AS7" s="45"/>
      <c r="AT7" s="44">
        <f t="shared" si="8"/>
        <v>0</v>
      </c>
      <c r="AU7" s="44">
        <f t="shared" si="9"/>
        <v>0.21045</v>
      </c>
      <c r="AV7" s="44">
        <f t="shared" si="10"/>
        <v>12.63045</v>
      </c>
      <c r="AW7" s="46">
        <f t="shared" si="11"/>
        <v>0.0997540983606557</v>
      </c>
      <c r="AX7" s="44">
        <v>14.03</v>
      </c>
      <c r="AY7" s="39"/>
      <c r="AZ7" s="39" t="s">
        <v>68</v>
      </c>
      <c r="BA7" s="47">
        <v>120</v>
      </c>
      <c r="BB7" s="44">
        <f t="shared" si="12"/>
        <v>1515.654</v>
      </c>
      <c r="BC7" s="44">
        <f t="shared" si="13"/>
        <v>1683.6</v>
      </c>
      <c r="BD7" s="48"/>
    </row>
    <row r="8" s="1" customFormat="1" ht="45" customHeight="1" spans="1:56">
      <c r="A8" s="29">
        <v>7</v>
      </c>
      <c r="B8" s="30"/>
      <c r="C8" s="30"/>
      <c r="D8" s="30" t="s">
        <v>55</v>
      </c>
      <c r="E8" s="30"/>
      <c r="F8" s="30" t="s">
        <v>56</v>
      </c>
      <c r="G8" s="30" t="s">
        <v>57</v>
      </c>
      <c r="H8" s="31" t="s">
        <v>58</v>
      </c>
      <c r="I8" s="30" t="s">
        <v>59</v>
      </c>
      <c r="J8" s="30" t="s">
        <v>70</v>
      </c>
      <c r="K8" s="32" t="s">
        <v>61</v>
      </c>
      <c r="L8" s="30" t="s">
        <v>74</v>
      </c>
      <c r="M8" s="30" t="s">
        <v>81</v>
      </c>
      <c r="N8" s="30"/>
      <c r="O8" s="30"/>
      <c r="P8" s="34" t="s">
        <v>82</v>
      </c>
      <c r="Q8" s="30"/>
      <c r="R8" s="30" t="s">
        <v>65</v>
      </c>
      <c r="S8" s="35"/>
      <c r="T8" s="36">
        <v>7.7</v>
      </c>
      <c r="U8" s="37">
        <f t="shared" si="0"/>
        <v>0</v>
      </c>
      <c r="V8" s="38">
        <f>[5]CCD!N75</f>
        <v>14.21</v>
      </c>
      <c r="W8" s="39">
        <v>14.29</v>
      </c>
      <c r="X8" s="30" t="s">
        <v>66</v>
      </c>
      <c r="Y8" s="40">
        <v>49</v>
      </c>
      <c r="Z8" s="40">
        <v>33</v>
      </c>
      <c r="AA8" s="40">
        <v>38</v>
      </c>
      <c r="AB8" s="36">
        <v>2</v>
      </c>
      <c r="AC8" s="47">
        <v>2</v>
      </c>
      <c r="AD8" s="42">
        <f t="shared" si="1"/>
        <v>0.061446</v>
      </c>
      <c r="AE8" s="43">
        <f t="shared" si="2"/>
        <v>2115.67880740813</v>
      </c>
      <c r="AF8" s="30">
        <v>5400</v>
      </c>
      <c r="AG8" s="44">
        <f t="shared" si="3"/>
        <v>2.55237230769231</v>
      </c>
      <c r="AH8" s="30" t="s">
        <v>67</v>
      </c>
      <c r="AI8" s="45">
        <v>0.14</v>
      </c>
      <c r="AJ8" s="44">
        <f t="shared" si="4"/>
        <v>1.9894</v>
      </c>
      <c r="AK8" s="45">
        <v>0.01</v>
      </c>
      <c r="AL8" s="44">
        <f t="shared" si="5"/>
        <v>0.1602</v>
      </c>
      <c r="AM8" s="45"/>
      <c r="AN8" s="44">
        <f t="shared" si="6"/>
        <v>0</v>
      </c>
      <c r="AO8" s="30"/>
      <c r="AP8" s="45">
        <v>0.005</v>
      </c>
      <c r="AQ8" s="44">
        <f t="shared" si="7"/>
        <v>0.0801</v>
      </c>
      <c r="AR8" s="39"/>
      <c r="AS8" s="45"/>
      <c r="AT8" s="44">
        <f t="shared" si="8"/>
        <v>0</v>
      </c>
      <c r="AU8" s="44">
        <f t="shared" si="9"/>
        <v>0.2403</v>
      </c>
      <c r="AV8" s="44">
        <f t="shared" si="10"/>
        <v>14.4503</v>
      </c>
      <c r="AW8" s="46">
        <f t="shared" si="11"/>
        <v>0.097983770287141</v>
      </c>
      <c r="AX8" s="44">
        <v>16.02</v>
      </c>
      <c r="AY8" s="39"/>
      <c r="AZ8" s="39" t="s">
        <v>68</v>
      </c>
      <c r="BA8" s="47">
        <v>30</v>
      </c>
      <c r="BB8" s="44">
        <f t="shared" si="12"/>
        <v>433.509</v>
      </c>
      <c r="BC8" s="44">
        <f t="shared" si="13"/>
        <v>480.6</v>
      </c>
      <c r="BD8" s="48"/>
    </row>
  </sheetData>
  <protectedRanges>
    <protectedRange sqref="W2:W3" name="Range1_2_2"/>
    <protectedRange sqref="AI2:AJ3" name="Range1_6_1"/>
    <protectedRange sqref="K2:K3" name="Range1_1"/>
    <protectedRange sqref="O2:O3" name="Range1_3"/>
    <protectedRange sqref="AZ1 AM1:AN1 L2:N8 BA2:BA8 A2:J8 Q2:AX2 Q3:AA8 AC3:AX8 AB3:AB8" name="Range1"/>
    <protectedRange sqref="K2:K8" name="Range1_1_1"/>
    <protectedRange sqref="AY2:AY8" name="Range1_2"/>
    <protectedRange sqref="O2:O8" name="Range1_3_1"/>
  </protectedRanges>
  <mergeCells count="1">
    <mergeCell ref="BD3:BD8"/>
  </mergeCell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2_2" rangeCreator="" othersAccessPermission="edit"/>
    <arrUserId title="Range1_6_1" rangeCreator="" othersAccessPermission="edit"/>
    <arrUserId title="Range1_1" rangeCreator="" othersAccessPermission="edit"/>
    <arrUserId title="Range1_3" rangeCreator="" othersAccessPermission="edit"/>
    <arrUserId title="Range1" rangeCreator="" othersAccessPermission="edit"/>
    <arrUserId title="Range1_1_1" rangeCreator="" othersAccessPermission="edit"/>
    <arrUserId title="Range1_2" rangeCreator="" othersAccessPermission="edit"/>
    <arrUserId title="Range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2026-05-25T05:33:06Z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