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F33703E-AB1D-4004-BC19-795DA01E9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X5" i="5" s="1"/>
  <c r="AB5" i="5"/>
  <c r="AC5" i="5" s="1"/>
  <c r="AE5" i="5" s="1"/>
  <c r="AY4" i="5"/>
  <c r="AX4" i="5" s="1"/>
  <c r="AB4" i="5"/>
  <c r="AC4" i="5" s="1"/>
  <c r="AE4" i="5" s="1"/>
  <c r="AY3" i="5"/>
  <c r="AX3" i="5" s="1"/>
  <c r="AB3" i="5"/>
  <c r="AC3" i="5" s="1"/>
  <c r="AE3" i="5" s="1"/>
  <c r="AY2" i="5"/>
  <c r="AX2" i="5" s="1"/>
  <c r="AB2" i="5"/>
  <c r="AC2" i="5" s="1"/>
  <c r="AE2" i="5" s="1"/>
  <c r="AH4" i="5" l="1"/>
  <c r="AI4" i="5" s="1"/>
  <c r="AW5" i="5"/>
  <c r="AW3" i="5"/>
  <c r="AP3" i="5" s="1"/>
  <c r="AW4" i="5"/>
  <c r="AP4" i="5" s="1"/>
  <c r="AH2" i="5"/>
  <c r="AI2" i="5" s="1"/>
  <c r="AH3" i="5"/>
  <c r="AI3" i="5" s="1"/>
  <c r="AH5" i="5"/>
  <c r="AI5" i="5" s="1"/>
  <c r="AW2" i="5"/>
  <c r="AP2" i="5" s="1"/>
  <c r="AS5" i="5" l="1"/>
  <c r="AK5" i="5"/>
  <c r="AO5" i="5"/>
  <c r="AM5" i="5"/>
  <c r="AS3" i="5"/>
  <c r="AK3" i="5"/>
  <c r="AO3" i="5"/>
  <c r="AM3" i="5"/>
  <c r="AO2" i="5"/>
  <c r="AM2" i="5"/>
  <c r="AS2" i="5"/>
  <c r="AK2" i="5"/>
  <c r="AO4" i="5"/>
  <c r="AM4" i="5"/>
  <c r="AS4" i="5"/>
  <c r="AK4" i="5"/>
  <c r="AP5" i="5"/>
  <c r="AT5" i="5" l="1"/>
  <c r="AU5" i="5" s="1"/>
  <c r="AV5" i="5" s="1"/>
  <c r="AT3" i="5"/>
  <c r="AU3" i="5" s="1"/>
  <c r="AV3" i="5" s="1"/>
  <c r="AT2" i="5"/>
  <c r="AU2" i="5" s="1"/>
  <c r="AV2" i="5" s="1"/>
  <c r="AT4" i="5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<sst xmlns="http://schemas.openxmlformats.org/spreadsheetml/2006/main" count="107" uniqueCount="73">
  <si>
    <t>Brand</t>
  </si>
  <si>
    <t>Intelligent Design Kids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</si>
  <si>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</si>
  <si>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</si>
  <si>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</si>
  <si>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</si>
  <si>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</si>
  <si>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</si>
  <si>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</si>
  <si>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</si>
  <si>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</si>
  <si>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</si>
  <si>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</si>
  <si>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</si>
  <si>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</si>
  <si>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</si>
  <si>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</si>
  <si>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</si>
  <si>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</si>
  <si>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</si>
  <si>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</si>
  <si>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</si>
  <si>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</si>
  <si>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</si>
  <si>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</si>
  <si>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</si>
  <si>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</si>
  <si>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</si>
  <si>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</si>
  <si>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</si>
  <si>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</si>
  <si>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</si>
  <si>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</si>
  <si>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</si>
  <si>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</si>
  <si>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</si>
  <si>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</si>
  <si>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</si>
  <si>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</si>
  <si>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</si>
  <si>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</si>
  <si>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</si>
  <si>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</si>
  <si>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</si>
  <si>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</si>
  <si>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</si>
  <si>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</si>
  <si>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</si>
  <si>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</si>
  <si>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</si>
  <si>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</si>
  <si>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</si>
  <si>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</si>
  <si>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</si>
  <si>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</si>
  <si>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</si>
  <si>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</si>
  <si>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Unicorn</t>
  </si>
  <si>
    <t>100% Polyester Quilt</t>
  </si>
  <si>
    <t>Polyester Microfiber</t>
  </si>
  <si>
    <t>Pink</t>
  </si>
  <si>
    <t>Set</t>
  </si>
  <si>
    <t>Compressed/Knocked Down</t>
  </si>
  <si>
    <t>9404.40.9022</t>
  </si>
  <si>
    <r>
      <rPr>
        <sz val="10"/>
        <rFont val="Calibri"/>
        <family val="2"/>
      </rPr>
      <t xml:space="preserve">Quilt/Shams: 95gsm printed MF with plush applique on face. Back 95gsm solid MF. Filling 150gsm poly. Hand Quilting.
</t>
    </r>
    <r>
      <rPr>
        <sz val="10"/>
        <color rgb="FFFF0000"/>
        <rFont val="Calibri"/>
        <family val="2"/>
      </rPr>
      <t>Pillowcase: 95gsm solid MF.</t>
    </r>
  </si>
  <si>
    <t>Game</t>
  </si>
  <si>
    <t>Navy</t>
  </si>
  <si>
    <t>29AM0014P2-A</t>
  </si>
  <si>
    <r>
      <t xml:space="preserve">Twin
1 Quilt:68"W x 90"L
1 Standard Sham:20"W x 26"L
</t>
    </r>
    <r>
      <rPr>
        <sz val="10"/>
        <color rgb="FFFF0000"/>
        <rFont val="Calibri"/>
        <family val="2"/>
      </rPr>
      <t>1 Pillowcase: 20"W x 30"L</t>
    </r>
    <phoneticPr fontId="11" type="noConversion"/>
  </si>
  <si>
    <r>
      <t xml:space="preserve">Queen
1 Quilt:88"W x 90"L
2 Standard Shams:20"W x 26"L(2)
</t>
    </r>
    <r>
      <rPr>
        <sz val="10"/>
        <color rgb="FFFF0000"/>
        <rFont val="Calibri"/>
        <family val="2"/>
      </rPr>
      <t>2 Pillowcases: 20"W x 30"L(2)</t>
    </r>
    <phoneticPr fontId="11" type="noConversion"/>
  </si>
  <si>
    <t>29SS0053E2-A</t>
  </si>
  <si>
    <t>100% Polyester Quilt</t>
    <phoneticPr fontId="11" type="noConversion"/>
  </si>
  <si>
    <t>100% Polyester Applique Quilt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</si>
</sst>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1" formatCode="[$¥-478]#,##0.00"/>
    <numFmt numFmtId="182" formatCode="0.0"/>
    <numFmt numFmtId="183" formatCode="0.000"/>
  </numFmts>
  <fonts count="12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0" fillId="0" borderId="0"/>
    <xf numFmtId="177" fontId="4" fillId="0" borderId="0"/>
    <xf numFmtId="0" fontId="2" fillId="0" borderId="0"/>
    <xf numFmtId="0" fontId="9" fillId="0" borderId="0">
      <alignment vertical="center"/>
    </xf>
    <xf numFmtId="178" fontId="2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10" fillId="0" borderId="0" xfId="3" applyAlignment="1">
      <alignment horizontal="center" wrapText="1"/>
    </xf>
    <xf numFmtId="0" fontId="10" fillId="0" borderId="0" xfId="3" applyAlignment="1">
      <alignment wrapText="1"/>
    </xf>
    <xf numFmtId="181" fontId="10" fillId="0" borderId="0" xfId="3" applyNumberFormat="1" applyAlignment="1">
      <alignment wrapText="1"/>
    </xf>
    <xf numFmtId="2" fontId="10" fillId="0" borderId="0" xfId="3" applyNumberFormat="1" applyAlignment="1">
      <alignment wrapText="1"/>
    </xf>
    <xf numFmtId="179" fontId="10" fillId="0" borderId="0" xfId="3" applyNumberFormat="1" applyAlignment="1">
      <alignment wrapText="1"/>
    </xf>
    <xf numFmtId="182" fontId="10" fillId="0" borderId="0" xfId="3" applyNumberFormat="1" applyAlignment="1">
      <alignment wrapText="1"/>
    </xf>
    <xf numFmtId="1" fontId="10" fillId="0" borderId="0" xfId="3" applyNumberFormat="1" applyAlignment="1">
      <alignment wrapText="1"/>
    </xf>
    <xf numFmtId="183" fontId="10" fillId="0" borderId="0" xfId="3" applyNumberFormat="1" applyAlignment="1">
      <alignment wrapText="1"/>
    </xf>
    <xf numFmtId="10" fontId="10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1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79" fontId="6" fillId="3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2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3" fontId="6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5" fillId="5" borderId="1" xfId="3" applyFont="1" applyFill="1" applyBorder="1" applyAlignment="1">
      <alignment horizontal="center" wrapText="1"/>
    </xf>
    <xf numFmtId="0" fontId="0" fillId="5" borderId="0" xfId="0" applyFill="1"/>
    <xf numFmtId="0" fontId="5" fillId="5" borderId="1" xfId="3" applyFont="1" applyFill="1" applyBorder="1" applyAlignment="1">
      <alignment wrapText="1"/>
    </xf>
    <xf numFmtId="0" fontId="7" fillId="5" borderId="1" xfId="3" applyFont="1" applyFill="1" applyBorder="1" applyAlignment="1">
      <alignment wrapText="1"/>
    </xf>
    <xf numFmtId="181" fontId="5" fillId="5" borderId="1" xfId="3" applyNumberFormat="1" applyFont="1" applyFill="1" applyBorder="1" applyAlignment="1">
      <alignment wrapText="1"/>
    </xf>
    <xf numFmtId="2" fontId="5" fillId="5" borderId="1" xfId="3" applyNumberFormat="1" applyFont="1" applyFill="1" applyBorder="1" applyAlignment="1">
      <alignment wrapText="1"/>
    </xf>
    <xf numFmtId="179" fontId="5" fillId="5" borderId="1" xfId="1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wrapText="1"/>
    </xf>
    <xf numFmtId="179" fontId="5" fillId="5" borderId="1" xfId="3" applyNumberFormat="1" applyFont="1" applyFill="1" applyBorder="1" applyAlignment="1">
      <alignment wrapText="1"/>
    </xf>
    <xf numFmtId="0" fontId="8" fillId="5" borderId="1" xfId="3" applyFont="1" applyFill="1" applyBorder="1" applyAlignment="1">
      <alignment wrapText="1"/>
    </xf>
    <xf numFmtId="182" fontId="5" fillId="5" borderId="1" xfId="3" applyNumberFormat="1" applyFont="1" applyFill="1" applyBorder="1" applyAlignment="1">
      <alignment wrapText="1"/>
    </xf>
    <xf numFmtId="1" fontId="5" fillId="5" borderId="1" xfId="3" applyNumberFormat="1" applyFont="1" applyFill="1" applyBorder="1" applyAlignment="1">
      <alignment wrapText="1"/>
    </xf>
    <xf numFmtId="183" fontId="5" fillId="5" borderId="1" xfId="3" applyNumberFormat="1" applyFont="1" applyFill="1" applyBorder="1" applyAlignment="1">
      <alignment wrapText="1"/>
    </xf>
    <xf numFmtId="10" fontId="5" fillId="5" borderId="1" xfId="3" applyNumberFormat="1" applyFont="1" applyFill="1" applyBorder="1" applyAlignment="1">
      <alignment wrapText="1"/>
    </xf>
    <xf numFmtId="10" fontId="5" fillId="5" borderId="1" xfId="8" applyNumberFormat="1" applyFont="1" applyFill="1" applyBorder="1" applyAlignment="1">
      <alignment wrapText="1"/>
    </xf>
    <xf numFmtId="179" fontId="8" fillId="5" borderId="1" xfId="3" applyNumberFormat="1" applyFont="1" applyFill="1" applyBorder="1" applyAlignment="1">
      <alignment wrapText="1"/>
    </xf>
    <xf numFmtId="0" fontId="5" fillId="5" borderId="0" xfId="3" applyFont="1" applyFill="1" applyAlignment="1">
      <alignment wrapText="1"/>
    </xf>
    <xf numFmtId="0" fontId="10" fillId="0" borderId="0" xfId="0" applyFont="1"/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lin\Desktop\Ecom%20Youth\2026%20cms\Youth%20Applique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Youth\2026%20cms\Youth%20Applique\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68D8A33A" TargetMode="External"/><Relationship Id="rId1" Type="http://schemas.openxmlformats.org/officeDocument/2006/relationships/externalLinkPath" Target="file:///\\68D8A33A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lin\Desktop\Ecom%20Youth\2026%20cms\Youth%20Applique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Desktop\Ecom%20Youth\2026%20cms\Youth%20Applique\192.168.20.8\&#20020;&#26102;&#25991;&#20214;&#22841;\Documents%20and%20Settings\qianyueyun\Local%20Settings\Temporary%20Internet%20Files\Content.Outlook\S0EW6CGV\BBB%20VENDOR%20SET%20UP%20%20ROVERTALLEN%20CHARLESTON%206%2015%2011.XLS?37BBA654" TargetMode="External"/><Relationship Id="rId1" Type="http://schemas.openxmlformats.org/officeDocument/2006/relationships/externalLinkPath" Target="file:///\\37BBA654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Youth\2026%20cms\Youth%20Applique\Users\Lululin\Library\Containers\com.microsoft.Outlook\Data\tmp\Outlook%20Temp\D:\Documents%20and%20Settings\zhangqing\&#26700;&#38754;\BBB\item%20set%20up\Final\BBB_Bombay_Cambay_Item%20Set%20Up_20111021.XLS?82D48A24" TargetMode="External"/><Relationship Id="rId1" Type="http://schemas.openxmlformats.org/officeDocument/2006/relationships/externalLinkPath" Target="file:///\\82D48A24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lin\Desktop\Ecom%20Youth\2026%20cms\Youth%20Applique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Youth\2026%20cms\Youth%20Applique\Users\Lululin\Library\Containers\com.microsoft.Outlook\Data\tmp\Outlook%20Temp\D:\Users\Minhas\AppData\Local\Microsoft\Windows\INetCache\Content.Outlook\VJ2E5VPJ\FA20%20BIG%20ONE%20JERSEY.xlsx?8B907B77" TargetMode="External"/><Relationship Id="rId1" Type="http://schemas.openxmlformats.org/officeDocument/2006/relationships/externalLinkPath" Target="file:///\\8B907B77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Ecom%20Youth\2026%20cms\Youth%20Applique\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Youth\2026%20cms\Youth%20Applique\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08443287" TargetMode="External"/><Relationship Id="rId1" Type="http://schemas.openxmlformats.org/officeDocument/2006/relationships/externalLinkPath" Target="file:///\\08443287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5"/>
  <sheetViews>
    <sheetView tabSelected="1" zoomScale="85" zoomScaleNormal="85" workbookViewId="0">
      <pane xSplit="7" ySplit="1" topLeftCell="H2" activePane="bottomRight" state="frozen"/>
      <selection pane="topRight"/>
      <selection pane="bottomLeft"/>
      <selection pane="bottomRight" activeCell="C2" sqref="C2"/>
    </sheetView>
  </sheetViews>
  <sheetFormatPr defaultColWidth="9.140625" defaultRowHeight="15" x14ac:dyDescent="0.25"/>
  <cols>
    <col min="1" max="1" width="10.140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31.57031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3" width="12.140625" style="7" customWidth="1"/>
    <col min="54" max="54" width="9.140625" style="2" customWidth="1"/>
    <col min="55" max="16384" width="9.140625" style="2"/>
  </cols>
  <sheetData>
    <row r="1" spans="1:55" ht="63.4" customHeight="1" x14ac:dyDescent="0.25">
      <c r="A1" s="10" t="s">
        <v>4</v>
      </c>
      <c r="B1" s="10" t="s">
        <v>5</v>
      </c>
      <c r="C1" s="11" t="s">
        <v>6</v>
      </c>
      <c r="D1" s="12" t="s">
        <v>0</v>
      </c>
      <c r="E1" s="12" t="s">
        <v>2</v>
      </c>
      <c r="F1" s="13" t="s">
        <v>7</v>
      </c>
      <c r="G1" s="11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1" t="s">
        <v>15</v>
      </c>
      <c r="O1" s="11" t="s">
        <v>16</v>
      </c>
      <c r="P1" s="14" t="s">
        <v>17</v>
      </c>
      <c r="Q1" s="15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1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0" t="s">
        <v>31</v>
      </c>
      <c r="AE1" s="26" t="s">
        <v>32</v>
      </c>
      <c r="AF1" s="10" t="s">
        <v>33</v>
      </c>
      <c r="AG1" s="27" t="s">
        <v>34</v>
      </c>
      <c r="AH1" s="26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6" t="s">
        <v>43</v>
      </c>
      <c r="AQ1" s="20" t="s">
        <v>44</v>
      </c>
      <c r="AR1" s="27" t="s">
        <v>45</v>
      </c>
      <c r="AS1" s="26" t="s">
        <v>46</v>
      </c>
      <c r="AT1" s="26" t="s">
        <v>47</v>
      </c>
      <c r="AU1" s="28" t="s">
        <v>48</v>
      </c>
      <c r="AV1" s="29" t="s">
        <v>49</v>
      </c>
      <c r="AW1" s="28" t="s">
        <v>50</v>
      </c>
      <c r="AX1" s="28" t="s">
        <v>51</v>
      </c>
      <c r="AY1" s="30" t="s">
        <v>52</v>
      </c>
      <c r="AZ1" s="31" t="s">
        <v>53</v>
      </c>
      <c r="BA1" s="23" t="s">
        <v>54</v>
      </c>
      <c r="BB1" s="2" t="s">
        <v>55</v>
      </c>
      <c r="BC1" s="2" t="s">
        <v>56</v>
      </c>
    </row>
    <row r="2" spans="1:55" s="49" customFormat="1" ht="110.1" customHeight="1" x14ac:dyDescent="0.25">
      <c r="A2" s="33">
        <v>1</v>
      </c>
      <c r="B2" s="34"/>
      <c r="C2" s="50" t="s">
        <v>70</v>
      </c>
      <c r="D2" s="35" t="s">
        <v>1</v>
      </c>
      <c r="E2" s="35"/>
      <c r="F2" s="36" t="s">
        <v>3</v>
      </c>
      <c r="G2" s="35" t="s">
        <v>57</v>
      </c>
      <c r="H2" s="35" t="s">
        <v>72</v>
      </c>
      <c r="I2" s="35" t="s">
        <v>71</v>
      </c>
      <c r="J2" s="35" t="s">
        <v>64</v>
      </c>
      <c r="K2" s="35" t="s">
        <v>59</v>
      </c>
      <c r="L2" s="35" t="s">
        <v>68</v>
      </c>
      <c r="M2" s="35" t="s">
        <v>60</v>
      </c>
      <c r="N2" s="32"/>
      <c r="O2" s="32"/>
      <c r="P2" s="32" t="s">
        <v>61</v>
      </c>
      <c r="Q2" s="37">
        <v>122.75</v>
      </c>
      <c r="R2" s="38">
        <v>7.75</v>
      </c>
      <c r="S2" s="39">
        <v>15.84</v>
      </c>
      <c r="T2" s="40">
        <v>15.84</v>
      </c>
      <c r="U2" s="41"/>
      <c r="V2" s="42" t="s">
        <v>62</v>
      </c>
      <c r="W2" s="43">
        <v>43</v>
      </c>
      <c r="X2" s="43">
        <v>33</v>
      </c>
      <c r="Y2" s="43">
        <v>15</v>
      </c>
      <c r="Z2" s="38">
        <v>2</v>
      </c>
      <c r="AA2" s="44">
        <v>1</v>
      </c>
      <c r="AB2" s="45">
        <f t="shared" ref="AB2:AB3" si="0">IF(W2="","",W2*X2*Y2/1000000)</f>
        <v>2.1000000000000001E-2</v>
      </c>
      <c r="AC2" s="44">
        <f t="shared" ref="AC2:AC3" si="1">IF(AA2="","",65/AB2*AA2)</f>
        <v>3095</v>
      </c>
      <c r="AD2" s="35">
        <v>3700</v>
      </c>
      <c r="AE2" s="41">
        <f t="shared" ref="AE2:AE3" si="2">IF(ISERROR(AD2/AC2),"",AD2/AC2)</f>
        <v>1.2</v>
      </c>
      <c r="AF2" s="35" t="s">
        <v>63</v>
      </c>
      <c r="AG2" s="46">
        <v>0.32800000000000001</v>
      </c>
      <c r="AH2" s="41">
        <f t="shared" ref="AH2:AH3" si="3">IF(ISERROR(T2*AG2),"",T2*AG2)</f>
        <v>5.2</v>
      </c>
      <c r="AI2" s="41">
        <f t="shared" ref="AI2:AI3" si="4">IF(ISERROR(T2+AE2+AH2),"",T2+AE2+AH2)</f>
        <v>22.24</v>
      </c>
      <c r="AJ2" s="46">
        <v>0.06</v>
      </c>
      <c r="AK2" s="41">
        <f t="shared" ref="AK2:AK3" si="5">IF(ISERROR(AW2*AJ2),"",AW2*AJ2)</f>
        <v>2.4300000000000002</v>
      </c>
      <c r="AL2" s="46">
        <v>0.1</v>
      </c>
      <c r="AM2" s="41">
        <f t="shared" ref="AM2:AM3" si="6">IF(ISERROR(AW2*AL2),"",AW2*AL2)</f>
        <v>4.05</v>
      </c>
      <c r="AN2" s="46">
        <v>0.1</v>
      </c>
      <c r="AO2" s="41">
        <f t="shared" ref="AO2:AO3" si="7">IF(ISERROR(AW2*AN2),"",AW2*AN2)</f>
        <v>4.05</v>
      </c>
      <c r="AP2" s="41">
        <f t="shared" ref="AP2:AP3" si="8">IF((AX2-AW2)&lt;2.5,2.5-(AX2-AW2),0)</f>
        <v>0.48</v>
      </c>
      <c r="AQ2" s="35"/>
      <c r="AR2" s="46"/>
      <c r="AS2" s="41">
        <f t="shared" ref="AS2:AS3" si="9">IF(ISERROR(AW2*AR2),"",AW2*AR2)</f>
        <v>0</v>
      </c>
      <c r="AT2" s="41">
        <f t="shared" ref="AT2:AT3" si="10">IF(ISERROR(AK2+AM2+AO2+AP2+AS2),"",AK2+AM2+AO2+AP2+AS2)</f>
        <v>11.01</v>
      </c>
      <c r="AU2" s="41">
        <f t="shared" ref="AU2:AU3" si="11">IF(ISERROR(AI2+AT2),"",AI2+AT2)</f>
        <v>33.25</v>
      </c>
      <c r="AV2" s="47">
        <f t="shared" ref="AV2:AV3" si="12">IF(ISERROR((AW2-AU2)/AW2),"",(AW2-AU2)/AW2)</f>
        <v>0.17860000000000001</v>
      </c>
      <c r="AW2" s="41">
        <f t="shared" ref="AW2:AW3" si="13">IF(AX2="","",AX2/1.05)</f>
        <v>40.479999999999997</v>
      </c>
      <c r="AX2" s="41">
        <f t="shared" ref="AX2:AX3" si="14">IF(ISERROR(AY2*(1-AZ2)),"",AY2*(1-AZ2))</f>
        <v>42.5</v>
      </c>
      <c r="AY2" s="48">
        <f>79.99+5</f>
        <v>84.99</v>
      </c>
      <c r="AZ2" s="46">
        <v>0.5</v>
      </c>
      <c r="BA2" s="44">
        <v>64</v>
      </c>
    </row>
    <row r="3" spans="1:55" s="49" customFormat="1" ht="110.1" customHeight="1" x14ac:dyDescent="0.25">
      <c r="A3" s="33">
        <v>2</v>
      </c>
      <c r="B3" s="35"/>
      <c r="C3" s="50" t="s">
        <v>70</v>
      </c>
      <c r="D3" s="35" t="s">
        <v>1</v>
      </c>
      <c r="E3" s="35"/>
      <c r="F3" s="36" t="s">
        <v>3</v>
      </c>
      <c r="G3" s="35" t="s">
        <v>57</v>
      </c>
      <c r="H3" s="35" t="s">
        <v>72</v>
      </c>
      <c r="I3" s="35" t="s">
        <v>58</v>
      </c>
      <c r="J3" s="35" t="s">
        <v>64</v>
      </c>
      <c r="K3" s="35" t="s">
        <v>59</v>
      </c>
      <c r="L3" s="35" t="s">
        <v>69</v>
      </c>
      <c r="M3" s="35" t="s">
        <v>60</v>
      </c>
      <c r="N3" s="32"/>
      <c r="O3" s="32"/>
      <c r="P3" s="32" t="s">
        <v>61</v>
      </c>
      <c r="Q3" s="37">
        <v>140.69999999999999</v>
      </c>
      <c r="R3" s="38">
        <v>7.75</v>
      </c>
      <c r="S3" s="39">
        <v>18.149999999999999</v>
      </c>
      <c r="T3" s="40">
        <v>18.149999999999999</v>
      </c>
      <c r="U3" s="41"/>
      <c r="V3" s="42" t="s">
        <v>62</v>
      </c>
      <c r="W3" s="43">
        <v>43</v>
      </c>
      <c r="X3" s="43">
        <v>33</v>
      </c>
      <c r="Y3" s="43">
        <v>15</v>
      </c>
      <c r="Z3" s="38">
        <v>2</v>
      </c>
      <c r="AA3" s="44">
        <v>1</v>
      </c>
      <c r="AB3" s="45">
        <f t="shared" si="0"/>
        <v>2.1000000000000001E-2</v>
      </c>
      <c r="AC3" s="44">
        <f t="shared" si="1"/>
        <v>3095</v>
      </c>
      <c r="AD3" s="35">
        <v>3700</v>
      </c>
      <c r="AE3" s="41">
        <f t="shared" si="2"/>
        <v>1.2</v>
      </c>
      <c r="AF3" s="35" t="s">
        <v>63</v>
      </c>
      <c r="AG3" s="46">
        <v>0.32800000000000001</v>
      </c>
      <c r="AH3" s="41">
        <f t="shared" si="3"/>
        <v>5.95</v>
      </c>
      <c r="AI3" s="41">
        <f t="shared" si="4"/>
        <v>25.3</v>
      </c>
      <c r="AJ3" s="46">
        <v>0.06</v>
      </c>
      <c r="AK3" s="41">
        <f t="shared" si="5"/>
        <v>2.71</v>
      </c>
      <c r="AL3" s="46">
        <v>0.1</v>
      </c>
      <c r="AM3" s="41">
        <f t="shared" si="6"/>
        <v>4.5199999999999996</v>
      </c>
      <c r="AN3" s="46">
        <v>0.1</v>
      </c>
      <c r="AO3" s="41">
        <f t="shared" si="7"/>
        <v>4.5199999999999996</v>
      </c>
      <c r="AP3" s="41">
        <f t="shared" si="8"/>
        <v>0.24</v>
      </c>
      <c r="AQ3" s="35"/>
      <c r="AR3" s="46"/>
      <c r="AS3" s="41">
        <f t="shared" si="9"/>
        <v>0</v>
      </c>
      <c r="AT3" s="41">
        <f t="shared" si="10"/>
        <v>11.99</v>
      </c>
      <c r="AU3" s="41">
        <f t="shared" si="11"/>
        <v>37.29</v>
      </c>
      <c r="AV3" s="47">
        <f t="shared" si="12"/>
        <v>0.1757</v>
      </c>
      <c r="AW3" s="41">
        <f t="shared" si="13"/>
        <v>45.24</v>
      </c>
      <c r="AX3" s="41">
        <f t="shared" si="14"/>
        <v>47.5</v>
      </c>
      <c r="AY3" s="48">
        <f>89.99+5</f>
        <v>94.99</v>
      </c>
      <c r="AZ3" s="46">
        <v>0.5</v>
      </c>
      <c r="BA3" s="44">
        <v>70</v>
      </c>
    </row>
    <row r="4" spans="1:55" s="49" customFormat="1" ht="110.1" customHeight="1" x14ac:dyDescent="0.25">
      <c r="A4" s="33">
        <v>3</v>
      </c>
      <c r="B4" s="34"/>
      <c r="C4" s="35" t="s">
        <v>67</v>
      </c>
      <c r="D4" s="35" t="s">
        <v>1</v>
      </c>
      <c r="E4" s="35"/>
      <c r="F4" s="36" t="s">
        <v>3</v>
      </c>
      <c r="G4" s="35" t="s">
        <v>65</v>
      </c>
      <c r="H4" s="35" t="s">
        <v>72</v>
      </c>
      <c r="I4" s="35" t="s">
        <v>58</v>
      </c>
      <c r="J4" s="35" t="s">
        <v>64</v>
      </c>
      <c r="K4" s="35" t="s">
        <v>59</v>
      </c>
      <c r="L4" s="35" t="s">
        <v>68</v>
      </c>
      <c r="M4" s="35" t="s">
        <v>66</v>
      </c>
      <c r="N4" s="32"/>
      <c r="O4" s="32"/>
      <c r="P4" s="32" t="s">
        <v>61</v>
      </c>
      <c r="Q4" s="37">
        <v>120.45</v>
      </c>
      <c r="R4" s="38">
        <v>7.75</v>
      </c>
      <c r="S4" s="39">
        <v>15.54</v>
      </c>
      <c r="T4" s="40">
        <v>15.54</v>
      </c>
      <c r="U4" s="41"/>
      <c r="V4" s="42" t="s">
        <v>62</v>
      </c>
      <c r="W4" s="43">
        <v>43</v>
      </c>
      <c r="X4" s="43">
        <v>33</v>
      </c>
      <c r="Y4" s="43">
        <v>15</v>
      </c>
      <c r="Z4" s="38">
        <v>2</v>
      </c>
      <c r="AA4" s="44">
        <v>1</v>
      </c>
      <c r="AB4" s="45">
        <f t="shared" ref="AB4:AB5" si="15">IF(W4="","",W4*X4*Y4/1000000)</f>
        <v>2.1000000000000001E-2</v>
      </c>
      <c r="AC4" s="44">
        <f t="shared" ref="AC4:AC5" si="16">IF(AA4="","",65/AB4*AA4)</f>
        <v>3095</v>
      </c>
      <c r="AD4" s="35">
        <v>3700</v>
      </c>
      <c r="AE4" s="41">
        <f t="shared" ref="AE4:AE5" si="17">IF(ISERROR(AD4/AC4),"",AD4/AC4)</f>
        <v>1.2</v>
      </c>
      <c r="AF4" s="35" t="s">
        <v>63</v>
      </c>
      <c r="AG4" s="46">
        <v>0.32800000000000001</v>
      </c>
      <c r="AH4" s="41">
        <f t="shared" ref="AH4:AH5" si="18">IF(ISERROR(T4*AG4),"",T4*AG4)</f>
        <v>5.0999999999999996</v>
      </c>
      <c r="AI4" s="41">
        <f t="shared" ref="AI4:AI5" si="19">IF(ISERROR(T4+AE4+AH4),"",T4+AE4+AH4)</f>
        <v>21.84</v>
      </c>
      <c r="AJ4" s="46">
        <v>0.06</v>
      </c>
      <c r="AK4" s="41">
        <f t="shared" ref="AK4:AK5" si="20">IF(ISERROR(AW4*AJ4),"",AW4*AJ4)</f>
        <v>2.4300000000000002</v>
      </c>
      <c r="AL4" s="46">
        <v>0.1</v>
      </c>
      <c r="AM4" s="41">
        <f t="shared" ref="AM4:AM5" si="21">IF(ISERROR(AW4*AL4),"",AW4*AL4)</f>
        <v>4.05</v>
      </c>
      <c r="AN4" s="46">
        <v>0.1</v>
      </c>
      <c r="AO4" s="41">
        <f t="shared" ref="AO4:AO5" si="22">IF(ISERROR(AW4*AN4),"",AW4*AN4)</f>
        <v>4.05</v>
      </c>
      <c r="AP4" s="41">
        <f t="shared" ref="AP4:AP5" si="23">IF((AX4-AW4)&lt;2.5,2.5-(AX4-AW4),0)</f>
        <v>0.48</v>
      </c>
      <c r="AQ4" s="35"/>
      <c r="AR4" s="46"/>
      <c r="AS4" s="41">
        <f t="shared" ref="AS4:AS5" si="24">IF(ISERROR(AW4*AR4),"",AW4*AR4)</f>
        <v>0</v>
      </c>
      <c r="AT4" s="41">
        <f t="shared" ref="AT4:AT5" si="25">IF(ISERROR(AK4+AM4+AO4+AP4+AS4),"",AK4+AM4+AO4+AP4+AS4)</f>
        <v>11.01</v>
      </c>
      <c r="AU4" s="41">
        <f t="shared" ref="AU4:AU5" si="26">IF(ISERROR(AI4+AT4),"",AI4+AT4)</f>
        <v>32.85</v>
      </c>
      <c r="AV4" s="47">
        <f t="shared" ref="AV4:AV5" si="27">IF(ISERROR((AW4-AU4)/AW4),"",(AW4-AU4)/AW4)</f>
        <v>0.1885</v>
      </c>
      <c r="AW4" s="41">
        <f t="shared" ref="AW4:AW5" si="28">IF(AX4="","",AX4/1.05)</f>
        <v>40.479999999999997</v>
      </c>
      <c r="AX4" s="41">
        <f t="shared" ref="AX4:AX5" si="29">IF(ISERROR(AY4*(1-AZ4)),"",AY4*(1-AZ4))</f>
        <v>42.5</v>
      </c>
      <c r="AY4" s="48">
        <f>79.99+5</f>
        <v>84.99</v>
      </c>
      <c r="AZ4" s="46">
        <v>0.5</v>
      </c>
      <c r="BA4" s="44">
        <v>71</v>
      </c>
    </row>
    <row r="5" spans="1:55" s="49" customFormat="1" ht="110.1" customHeight="1" x14ac:dyDescent="0.25">
      <c r="A5" s="33">
        <v>4</v>
      </c>
      <c r="B5" s="35"/>
      <c r="C5" s="35" t="s">
        <v>67</v>
      </c>
      <c r="D5" s="35" t="s">
        <v>1</v>
      </c>
      <c r="E5" s="35"/>
      <c r="F5" s="36" t="s">
        <v>3</v>
      </c>
      <c r="G5" s="35" t="s">
        <v>65</v>
      </c>
      <c r="H5" s="35" t="s">
        <v>72</v>
      </c>
      <c r="I5" s="35" t="s">
        <v>58</v>
      </c>
      <c r="J5" s="35" t="s">
        <v>64</v>
      </c>
      <c r="K5" s="35" t="s">
        <v>59</v>
      </c>
      <c r="L5" s="35" t="s">
        <v>69</v>
      </c>
      <c r="M5" s="35" t="s">
        <v>66</v>
      </c>
      <c r="N5" s="32"/>
      <c r="O5" s="32"/>
      <c r="P5" s="32" t="s">
        <v>61</v>
      </c>
      <c r="Q5" s="37">
        <v>138.30000000000001</v>
      </c>
      <c r="R5" s="38">
        <v>7.75</v>
      </c>
      <c r="S5" s="39">
        <v>17.850000000000001</v>
      </c>
      <c r="T5" s="40">
        <v>17.850000000000001</v>
      </c>
      <c r="U5" s="41"/>
      <c r="V5" s="42" t="s">
        <v>62</v>
      </c>
      <c r="W5" s="43">
        <v>43</v>
      </c>
      <c r="X5" s="43">
        <v>33</v>
      </c>
      <c r="Y5" s="43">
        <v>15</v>
      </c>
      <c r="Z5" s="38">
        <v>2</v>
      </c>
      <c r="AA5" s="44">
        <v>1</v>
      </c>
      <c r="AB5" s="45">
        <f t="shared" si="15"/>
        <v>2.1000000000000001E-2</v>
      </c>
      <c r="AC5" s="44">
        <f t="shared" si="16"/>
        <v>3095</v>
      </c>
      <c r="AD5" s="35">
        <v>3700</v>
      </c>
      <c r="AE5" s="41">
        <f t="shared" si="17"/>
        <v>1.2</v>
      </c>
      <c r="AF5" s="35" t="s">
        <v>63</v>
      </c>
      <c r="AG5" s="46">
        <v>0.32800000000000001</v>
      </c>
      <c r="AH5" s="41">
        <f t="shared" si="18"/>
        <v>5.85</v>
      </c>
      <c r="AI5" s="41">
        <f t="shared" si="19"/>
        <v>24.9</v>
      </c>
      <c r="AJ5" s="46">
        <v>0.06</v>
      </c>
      <c r="AK5" s="41">
        <f t="shared" si="20"/>
        <v>2.71</v>
      </c>
      <c r="AL5" s="46">
        <v>0.1</v>
      </c>
      <c r="AM5" s="41">
        <f t="shared" si="21"/>
        <v>4.5199999999999996</v>
      </c>
      <c r="AN5" s="46">
        <v>0.1</v>
      </c>
      <c r="AO5" s="41">
        <f t="shared" si="22"/>
        <v>4.5199999999999996</v>
      </c>
      <c r="AP5" s="41">
        <f t="shared" si="23"/>
        <v>0.24</v>
      </c>
      <c r="AQ5" s="35"/>
      <c r="AR5" s="46"/>
      <c r="AS5" s="41">
        <f t="shared" si="24"/>
        <v>0</v>
      </c>
      <c r="AT5" s="41">
        <f t="shared" si="25"/>
        <v>11.99</v>
      </c>
      <c r="AU5" s="41">
        <f t="shared" si="26"/>
        <v>36.89</v>
      </c>
      <c r="AV5" s="47">
        <f t="shared" si="27"/>
        <v>0.18459999999999999</v>
      </c>
      <c r="AW5" s="41">
        <f t="shared" si="28"/>
        <v>45.24</v>
      </c>
      <c r="AX5" s="41">
        <f t="shared" si="29"/>
        <v>47.5</v>
      </c>
      <c r="AY5" s="48">
        <f>89.99+5</f>
        <v>94.99</v>
      </c>
      <c r="AZ5" s="46">
        <v>0.5</v>
      </c>
      <c r="BA5" s="44">
        <v>63</v>
      </c>
    </row>
  </sheetData>
  <sheetProtection insertRows="0" deleteRows="0" sort="0"/>
  <protectedRanges>
    <protectedRange sqref="A6:J99 L6:BA99" name="Range1"/>
    <protectedRange sqref="K6:K97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2025-03-10T10:28:00Z</dcterms:created>
  <dcterms:modified xsi:type="dcterms:W3CDTF">2026-04-30T05:34:42Z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311D9A2091604C5D959A5DF9D0FDDC37_13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