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FB383536-5031-4BEC-9BCC-5324EAEEC4D4}" xr6:coauthVersionLast="47" xr6:coauthVersionMax="47" xr10:uidLastSave="{00000000-0000-0000-0000-000000000000}"/>
  <bookViews>
    <workbookView xWindow="-110" yWindow="-110" windowWidth="19420" windowHeight="11500" xr2:uid="{296CFF3F-4859-4779-BE76-A50FE62EE9D2}"/>
  </bookViews>
  <sheets>
    <sheet name="Item" sheetId="1" r:id="rId1"/>
  </sheets>
  <externalReferences>
    <externalReference r:id="rId2"/>
    <externalReference r:id="rId3"/>
    <externalReference r:id="rId4"/>
    <externalReference r:id="rId5"/>
  </externalReferences>
  <definedNames>
    <definedName name="ARTIFICIALFLOWERSPLANTS">#REF!</definedName>
    <definedName name="ARTIFICIALFLOWERSPLANTSA1">[2]!Table1[[#All],[VALENCE]]</definedName>
    <definedName name="ARTIFICIALFLOWERSPLANTSAW2">#REF!</definedName>
    <definedName name="ARTIFICIALFLOWERSPLANTSSILHOUETTE">[2]!Table1[[#All],[QUILT]]</definedName>
    <definedName name="Artwork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[2]!Table1[[#All],[BEDDING]]</definedName>
    <definedName name="BEDBATHSIZE">[2]!Table1[[#All],[FULL/QUEEN]]</definedName>
    <definedName name="BEDBATHTICKETTYPE">[2]!Table1[[#All],[SMALL GUM]]</definedName>
    <definedName name="BEDBATHTICKETYPE">[2]!Table1[[#All],[SMALL GUM]]</definedName>
    <definedName name="BEDDING">[2]!Table1[[#All],[BEDSKIRTS]]</definedName>
    <definedName name="Bedding.">#REF!</definedName>
    <definedName name="Bedspreads_Coverlets">#REF!</definedName>
    <definedName name="Blankets_Throws">#REF!</definedName>
    <definedName name="BLANKETSTHROWSA1">[2]!Table1[[#All],[KING]]</definedName>
    <definedName name="BLANKETSTHROWSS">[2]!Table1[[#All],[KING SHAM]]</definedName>
    <definedName name="CANDLEHOLDERS">[2]!Table1[KING]</definedName>
    <definedName name="CANDLES">[2]!Table1[[#All],[BEDSKIRTS]]</definedName>
    <definedName name="CANDLESA1">[2]!Table1[TWIN]</definedName>
    <definedName name="CANDLESA2">[2]!Table1[Column13]</definedName>
    <definedName name="CANDLESETS">[2]!Table1[TWIN]</definedName>
    <definedName name="CANDLESMATERIAL">#REF!</definedName>
    <definedName name="CANDLESMATERIAL\">#REF!</definedName>
    <definedName name="CANDLESPRODUCT">[2]!Table1[[#Headers],[BEDSKIRTS]]</definedName>
    <definedName name="CANDLESSILHOUETTE">[2]!Table1[[#All],[COMFORTER SET]]</definedName>
    <definedName name="CANDLESTICKETTYPE">[2]!Table1[[#All],[LARGE GUM]]</definedName>
    <definedName name="CANDLESTICKETYPE">[2]!Table1[LARGE GUM]</definedName>
    <definedName name="CATEGORY">[3]Sheet1!$DW$2:$DW$3</definedName>
    <definedName name="colour">[3]Sheet1!$EH$2:$EH$3</definedName>
    <definedName name="COMFORTERSBEDDINGSETSA1">[2]!Table1[[#All],[TWIN]]</definedName>
    <definedName name="COMFORTERSBEDDINGSETSS">[2]!Table1[[#All],[COMFORTER SET]]</definedName>
    <definedName name="CURTAINSDRAPESA1">[2]!Table1[[#All],[VALENCE]]</definedName>
    <definedName name="CURTAINSDRAPESS">[2]!Table1[[#All],[OTHER]]</definedName>
    <definedName name="DEC">#REF!</definedName>
    <definedName name="DECOARTIVEACCENTSSILHOUETTE">[2]!Table1[[#All],[DUVETS]]</definedName>
    <definedName name="DECOR">#REF!</definedName>
    <definedName name="DECORA1">[2]!Table1[NOT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[2]!Table1[[#All],[THROW PILLOWS]]</definedName>
    <definedName name="DECORATIVEACCENTSA1">[2]!Table1[[#All],[KING]]</definedName>
    <definedName name="DECORATIVEACCENTSA2">#REF!</definedName>
    <definedName name="DECORATIVEACCENTSSILHOUETTE">[2]!Table1[[#All],[DUVETS]]</definedName>
    <definedName name="DECORATIVEPILLOWSCHAIRPADS">[2]!Table1[[#All],[THROW PILLOWS]]</definedName>
    <definedName name="DECORATIVEPILLOWSCHAIRPADSA1">[2]!Table1[[#All],[QUEEN]]</definedName>
    <definedName name="DECORPRODUCT">#REF!</definedName>
    <definedName name="Down_Comforters">#REF!</definedName>
    <definedName name="Duvet_Covers">#REF!</definedName>
    <definedName name="DUVETCOVERSA1">[2]!Table1[[#All],[EURO]]</definedName>
    <definedName name="DUVETCOVERSS">[2]!Table1[[#All],[DUVETS]]</definedName>
    <definedName name="Electrics">#REF!</definedName>
    <definedName name="ESSENTIALOILDIFFUSERS">#REF!</definedName>
    <definedName name="ESSENTIALOILSDIFFUSERS">#REF!</definedName>
    <definedName name="fiscalweeks">'[2]Transit Calendar'!$H$2:$H$254</definedName>
    <definedName name="foam">[3]Sheet1!$EC$2:$EC$3</definedName>
    <definedName name="FRAGRANCEACCESSORIES">[2]!Table1[NOT USED]</definedName>
    <definedName name="FRAGRANCEPLUGINS">[2]!Table1[Column13]</definedName>
    <definedName name="FRAGRANCESPRAYS">#REF!</definedName>
    <definedName name="FRAMES">[2]!Table1[THROW PILLOWS]</definedName>
    <definedName name="FRAMESA1">[2]!Table1[KING]</definedName>
    <definedName name="FRAMESA2">#REF!</definedName>
    <definedName name="FRAMESTICKETTYPE">#REF!</definedName>
    <definedName name="Home_Décor">#REF!</definedName>
    <definedName name="Home_Décor.">#REF!</definedName>
    <definedName name="HOMEDECOR">[2]!Table1[[#All],[DECORATIVE PILLOWS &amp; CHAIR PADS]]</definedName>
    <definedName name="HOMEDECORSIZE">[2]!Table1[[#All],[UNKOWN]]</definedName>
    <definedName name="HOMEDECORTICKETTYPE">[2]!Table1[[#All],[LARGE GUM]]</definedName>
    <definedName name="JARCANDLES">#REF!</definedName>
    <definedName name="JARS">#REF!</definedName>
    <definedName name="KD">[3]Sheet1!$DS$2:$DS$2</definedName>
    <definedName name="Kids_Bath">#REF!</definedName>
    <definedName name="Kids_or_Teen">#REF!</definedName>
    <definedName name="KIDSBEDDINGA1">[2]!Table1[[#All],[STANDARD]]</definedName>
    <definedName name="KIDSBEDDINGS">[2]!Table1[[#All],[COORDINATING PILLOWS]]</definedName>
    <definedName name="Lighting_or_Candleholders">#REF!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[2]!Table1[[#All],[BEDDING]]</definedName>
    <definedName name="NOTHING">[2]!Table1[[#Headers],[DECORATIVE PILLOWS &amp; CHAIR PADS]]</definedName>
    <definedName name="NOVELTYCANDLES\">#REF!</definedName>
    <definedName name="OTHERCANDLES">#REF!</definedName>
    <definedName name="Outdoor">#REF!</definedName>
    <definedName name="PACK">[3]Sheet1!$EE$2:$EE$3</definedName>
    <definedName name="Pet_Care">#REF!</definedName>
    <definedName name="PICTUREFRAMESPHOTOALBUMS">[2]!Table1[[#All],[VALENCES]]</definedName>
    <definedName name="PICTUREFRAMESPHOTOALBUMSA1">[2]!Table1[[#All],[NOT USED]]</definedName>
    <definedName name="PICTUREFRAMESPHOTOALBUMSA2">#REF!</definedName>
    <definedName name="PICTUREFRAMESPHOTOALBUMSSILHOUETTE">[2]!Table1[[#All],[COORDINATING PILLOWS]]</definedName>
    <definedName name="PILLARCANDLES">#REF!</definedName>
    <definedName name="Pillow_Shams">#REF!</definedName>
    <definedName name="Pillowcases">#REF!</definedName>
    <definedName name="PILLOWSHAMSA1">[2]!Table1[[#All],[CAL KING]]</definedName>
    <definedName name="PILLOWSHAMSS">[2]!Table1[[#All],[STD SHAM]]</definedName>
    <definedName name="PITCTUREFRAMESPHOTOALBUMS">[2]!Table1[[#All],[VALENCES]]</definedName>
    <definedName name="POOP">#REF!</definedName>
    <definedName name="PORT_IFF">[4]a!$A$10:$B$35</definedName>
    <definedName name="POTPOURRI">#REF!</definedName>
    <definedName name="POtype">#REF!</definedName>
    <definedName name="Prints">#REF!</definedName>
    <definedName name="Quilts">#REF!</definedName>
    <definedName name="QUILTSANDCOVERLETSA1">[2]!Table1[[#All],[KING / CAL KING]]</definedName>
    <definedName name="QUILTSANDCOVERLETSS">[2]!Table1[[#All],[QUILT]]</definedName>
    <definedName name="Seasonal">#REF!</definedName>
    <definedName name="Sheets_Full_Queen_King">#REF!</definedName>
    <definedName name="Sheets_Twin">#REF!</definedName>
    <definedName name="SHEETSA1">[2]!Table1[[#All],[KING PC]]</definedName>
    <definedName name="SHEETSS">[2]!Table1[[#All],[BEDDING SETS]]</definedName>
    <definedName name="Shower_Curtains">#REF!</definedName>
    <definedName name="Slipcovers_Chair_Pads">#REF!</definedName>
    <definedName name="Slipcovers_Chair_Pads.">#REF!</definedName>
    <definedName name="THROWPILLOWSA1">[2]!Table1[[#All],[NOT USED]]</definedName>
    <definedName name="THROWPILLOWSS">[2]!Table1[[#All],[DEC PILLOW ]]</definedName>
    <definedName name="THROWSPILLOWSA1">[2]!Table1[[#All],[NOT USED]]</definedName>
    <definedName name="Towels_Bath_Sheets">#REF!</definedName>
    <definedName name="TransitCalendar">'[2]Transit Calendar'!$A$1:$H$501</definedName>
    <definedName name="TransitOTBWeeks">'[2]Transit Calendar'!$H$1:$H$468</definedName>
    <definedName name="UNIT">[3]Sheet1!$EF$2:$EF$3</definedName>
    <definedName name="VALENCESA1">[2]!Table1[[#All],[PANEL]]</definedName>
    <definedName name="VALENCESS">[2]!Table1[[#All],[N/A]]</definedName>
    <definedName name="VASE">#REF!</definedName>
    <definedName name="VOTIVETEALIGHTCANDLES">#REF!</definedName>
    <definedName name="WALLDECOR">[2]!Table1[VALENCES]</definedName>
    <definedName name="WALLDECORA1">#REF!</definedName>
    <definedName name="WALLDECORA2">#REF!</definedName>
    <definedName name="WALLDECORSILHOUETTE">[2]!Table1[[#All],[BEDDING SETS]]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[2]!Table1[[#All],[VALENCES]]</definedName>
    <definedName name="wood">[3]Sheet1!$EG$2:$EG$3</definedName>
    <definedName name="WREATH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L5" i="1" l="1"/>
  <c r="BH5" i="1"/>
  <c r="BB5" i="1"/>
  <c r="AY5" i="1"/>
  <c r="AV5" i="1"/>
  <c r="AS5" i="1"/>
  <c r="AQ5" i="1"/>
  <c r="AO5" i="1"/>
  <c r="AM5" i="1"/>
  <c r="AD5" i="1"/>
  <c r="AE5" i="1" s="1"/>
  <c r="AG5" i="1" s="1"/>
  <c r="U5" i="1"/>
  <c r="V5" i="1" s="1"/>
  <c r="AJ5" i="1" s="1"/>
  <c r="BL4" i="1"/>
  <c r="BH4" i="1"/>
  <c r="BB4" i="1"/>
  <c r="AY4" i="1"/>
  <c r="AV4" i="1"/>
  <c r="AS4" i="1"/>
  <c r="AQ4" i="1"/>
  <c r="AO4" i="1"/>
  <c r="AM4" i="1"/>
  <c r="AD4" i="1"/>
  <c r="AE4" i="1" s="1"/>
  <c r="AG4" i="1" s="1"/>
  <c r="U4" i="1"/>
  <c r="V4" i="1" s="1"/>
  <c r="BL3" i="1"/>
  <c r="BH3" i="1"/>
  <c r="BB3" i="1"/>
  <c r="AY3" i="1"/>
  <c r="AV3" i="1"/>
  <c r="AS3" i="1"/>
  <c r="AQ3" i="1"/>
  <c r="AO3" i="1"/>
  <c r="AM3" i="1"/>
  <c r="BC3" i="1" s="1"/>
  <c r="AD3" i="1"/>
  <c r="AE3" i="1" s="1"/>
  <c r="AG3" i="1" s="1"/>
  <c r="U3" i="1"/>
  <c r="V3" i="1" s="1"/>
  <c r="BL2" i="1"/>
  <c r="BH2" i="1"/>
  <c r="BB2" i="1"/>
  <c r="AY2" i="1"/>
  <c r="AV2" i="1"/>
  <c r="AS2" i="1"/>
  <c r="AQ2" i="1"/>
  <c r="AO2" i="1"/>
  <c r="AM2" i="1"/>
  <c r="BC2" i="1" s="1"/>
  <c r="AD2" i="1"/>
  <c r="AE2" i="1" s="1"/>
  <c r="AG2" i="1" s="1"/>
  <c r="U2" i="1"/>
  <c r="V2" i="1" s="1"/>
  <c r="AJ2" i="1" s="1"/>
  <c r="AK2" i="1" l="1"/>
  <c r="BD2" i="1" s="1"/>
  <c r="BC4" i="1"/>
  <c r="BC5" i="1"/>
  <c r="AJ3" i="1"/>
  <c r="AK3" i="1" s="1"/>
  <c r="BD3" i="1" s="1"/>
  <c r="BE2" i="1"/>
  <c r="BK2" i="1"/>
  <c r="AJ4" i="1"/>
  <c r="AK4" i="1" s="1"/>
  <c r="BD4" i="1" s="1"/>
  <c r="AK5" i="1"/>
  <c r="BD5" i="1" s="1"/>
  <c r="BK3" i="1" l="1"/>
  <c r="BE3" i="1"/>
  <c r="BK4" i="1"/>
  <c r="BE4" i="1"/>
  <c r="BE5" i="1"/>
  <c r="BK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965D724-A90B-4F36-9685-76A5EDF79CD2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DC41B01-5C66-457E-A714-54A0CE9AA7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FE9FE29E-D2E1-4D2D-BCD9-F4F7447C081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169B3493-4491-4314-A10C-9D3BA34D623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9B7D1F5D-E203-43BA-B8E3-083D87CBB8F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15155080-F1F4-4D50-9D37-6F178A2BE9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27CF983E-7345-4A47-882E-35875DCC2CB6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A02081DA-8BCF-4350-971E-F08352B680F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B8369059-DE48-4DB3-B90A-AF70F3ED031C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EF5DBA-5368-4D52-BDFC-453EA6E334B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376EB78C-4C6F-42B2-A665-F599EDCF5288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CC1EC92F-AD57-4256-9191-0E77B3AC71F3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A74D675F-61F8-405B-BA66-95B1227695C5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9E1097BA-71A2-4899-838A-1162BBC0F593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C084E992-C76F-43C5-ADC8-6097467A631C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53BE13BA-6FF5-44C0-BA09-01055F938FAF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77A0C79C-E6F8-4ACE-8906-B170B71D3975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87856056-37E8-478D-97E2-19CECE4AD9C5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279AC97-9A6F-423A-9DDF-60143CE3499B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27309CD7-4360-42E3-BEEC-438385CB0D09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<sst xmlns="http://schemas.openxmlformats.org/spreadsheetml/2006/main" count="112" uniqueCount="84">
  <si>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</si>
  <si>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</si>
  <si>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</si>
  <si>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</si>
  <si>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</si>
  <si>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</si>
  <si>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</si>
  <si>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</si>
  <si>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</si>
  <si>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</si>
  <si>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</si>
  <si>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</si>
  <si>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</si>
  <si>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</si>
  <si>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</si>
  <si>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</si>
  <si>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</si>
  <si>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</si>
  <si>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</si>
  <si>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</si>
  <si>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</si>
  <si>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</si>
  <si>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</si>
  <si>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</si>
  <si>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</si>
  <si>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</si>
  <si>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</si>
  <si>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</si>
  <si>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</si>
  <si>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</si>
  <si>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</si>
  <si>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</si>
  <si>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</si>
  <si>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</si>
  <si>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</si>
  <si>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</si>
  <si>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</si>
  <si>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</si>
  <si>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</si>
  <si>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</si>
  <si>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</si>
  <si>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</si>
  <si>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</si>
  <si>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</si>
  <si>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</si>
  <si>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</si>
  <si>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</si>
  <si>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</si>
  <si>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</si>
  <si>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</si>
  <si>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</si>
  <si>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</si>
  <si>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</si>
  <si>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</si>
  <si>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</si>
  <si>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</si>
  <si>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</si>
  <si>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</si>
  <si>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</si>
  <si>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</si>
  <si>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</si>
  <si>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</si>
  <si>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</si>
  <si>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</si>
  <si>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Sleep Philosophy</t>
  </si>
  <si>
    <t>MATT PAD/TOPPER</t>
  </si>
  <si>
    <t>DUAL SIDED</t>
  </si>
  <si>
    <t>77% Nylon 23% PE Reverisble Mattress Pad</t>
    <phoneticPr fontId="2" type="noConversion"/>
  </si>
  <si>
    <t>Mattress Pad</t>
  </si>
  <si>
    <t>Top: 200sm White Plush
Back: 200gsm 77%Nylon23%PE Knit 
Filling: 8oz/yd poly Fiber Filling. 
Skirt: 75gsm Poly Knit. 
Diamond Quilting
Package: VZB + Insert, Case Pack 2</t>
    <phoneticPr fontId="2" type="noConversion"/>
  </si>
  <si>
    <t>100% Polyester 200gsm Plush, 77%Nylon23%PE 200gsm Knit, 100%Polyester 8oz/yd2 Filling</t>
    <phoneticPr fontId="2" type="noConversion"/>
  </si>
  <si>
    <t>Twin
1 DUAL SIDED Mpad 39"Wx75"L+15"D</t>
  </si>
  <si>
    <t>KL16-3952</t>
    <phoneticPr fontId="2" type="noConversion"/>
  </si>
  <si>
    <t>Piece</t>
  </si>
  <si>
    <t>Normal</t>
  </si>
  <si>
    <t>9404.90.9622</t>
  </si>
  <si>
    <t>Top: 200sm White Plush
Back: 200gsm 77%Nylon23%PE Knit 
Filling: 8oz/yd poly Fiber Filling. 
Skirt: 75gsm Poly Knit. 
Diamond Quilting
Package: VZB + Insert, Case Pack 2</t>
  </si>
  <si>
    <t>100% Polyester 200gsm Plush, 77%Nylon23%PE 200gsm Knit, 100%Polyester 8oz/yd2 Filling</t>
  </si>
  <si>
    <t>Full
1 DUAL SIDED Mpad 54"Wx75"L+15"D</t>
  </si>
  <si>
    <t>KL16-3953</t>
  </si>
  <si>
    <t>Queen
1 DUAL SIDED Mpad 60"Wx80"L+15"D</t>
  </si>
  <si>
    <t>KL16-3954</t>
  </si>
  <si>
    <t>King
1 DUAL SIDED Mpad 78"Wx80"L+15"D</t>
  </si>
  <si>
    <t>KL16-3955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</si>
</sst>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8" borderId="1" xfId="0" applyFont="1" applyFill="1" applyBorder="1" applyAlignment="1">
      <alignment horizont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9" borderId="1" xfId="4" applyNumberFormat="1" applyFont="1" applyFill="1" applyBorder="1" applyAlignment="1">
      <alignment wrapText="1"/>
    </xf>
  </cellXfs>
  <cellStyles count="5">
    <cellStyle name="Currency 2" xfId="3" xr:uid="{86B6D658-337A-4D36-8E4E-FF19FB7BC961}"/>
    <cellStyle name="Normal 2" xfId="1" xr:uid="{50EB73B5-4483-4C30-9AC8-D2DBAA3E2D64}"/>
    <cellStyle name="Normal 2 18 2" xfId="2" xr:uid="{B75AE01C-F216-4CA6-8EA3-51C6A8AF8AB5}"/>
    <cellStyle name="Percent 2" xfId="4" xr:uid="{7819031C-34EC-43FF-8D99-90C8A08CC72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Kohl's%202026%20SP%20DUAL%20SIDED%20Mattress%20Pad%20Commitment%2020260427.xlsx" TargetMode="External"/><Relationship Id="rId2" Type="http://schemas.openxmlformats.org/officeDocument/2006/relationships/externalLinkPath" Target="file:///C:\Users\liujie\Downloads\Kohl's%202026%20SP%20DUAL%20SIDED%20Mattress%20Pad%20Commitment%2020260427.xlsx" TargetMode="External"/><Relationship Id="rId1" Type="http://schemas.openxmlformats.org/officeDocument/2006/relationships/externalLinkPath" Target="/Users/liujie/Downloads/Kohl's%202026%20SP%20DUAL%20SIDED%20Mattress%20Pad%20Commitment%20202604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ordon.xie\Documents\EE\Khol's\Blanket%20Division\2021%20TN%20Comforter%20Set\Buy%20Sheet\True%20North%20FA21%202021.02.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MPD -26.1.23"/>
      <sheetName val="ValueSelection"/>
      <sheetName val="Data"/>
    </sheetNames>
    <sheetDataSet>
      <sheetData sheetId="0"/>
      <sheetData sheetId="1"/>
      <sheetData sheetId="2">
        <row r="77">
          <cell r="B77">
            <v>6.53</v>
          </cell>
          <cell r="D77">
            <v>8.5500000000000007</v>
          </cell>
          <cell r="E77">
            <v>9.56</v>
          </cell>
          <cell r="F77">
            <v>11.92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Attributes"/>
      <sheetName val="Sheet4"/>
      <sheetName val="True North FA21 2021.02.16"/>
    </sheetNames>
    <sheetDataSet>
      <sheetData sheetId="0" refreshError="1"/>
      <sheetData sheetId="1"/>
      <sheetData sheetId="2" refreshError="1"/>
      <sheetData sheetId="3"/>
      <sheetData sheetId="4">
        <row r="1">
          <cell r="B1" t="str">
            <v>Kohl's Q3 2020 - Q1 2021 Transit Calendar</v>
          </cell>
        </row>
        <row r="3">
          <cell r="H3" t="str">
            <v xml:space="preserve">OTB Month </v>
          </cell>
        </row>
        <row r="4">
          <cell r="H4" t="str">
            <v xml:space="preserve">OTB Week </v>
          </cell>
        </row>
        <row r="5">
          <cell r="H5" t="str">
            <v xml:space="preserve">In DC Week of </v>
          </cell>
        </row>
        <row r="6">
          <cell r="H6" t="str">
            <v xml:space="preserve">Ship / Cancel Date 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>
        <row r="2">
          <cell r="A2" t="str">
            <v>Feb Wk 1</v>
          </cell>
        </row>
      </sheetData>
      <sheetData sheetId="6">
        <row r="2">
          <cell r="C2" t="str">
            <v>Dev Choice
Style #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>
        <row r="3">
          <cell r="C3" t="str">
            <v>ECOM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AFAD-E120-479C-823A-267870F90EDE}">
  <dimension ref="A1:BL5"/>
  <sheetViews>
    <sheetView tabSelected="1" topLeftCell="J1" workbookViewId="0">
      <selection activeCell="L10" sqref="L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25.54296875" style="2" customWidth="1"/>
    <col min="11" max="11" width="15.7265625" style="3" customWidth="1"/>
    <col min="12" max="12" width="25.1796875" style="2" customWidth="1"/>
    <col min="13" max="14" width="6.1796875" style="2" customWidth="1"/>
    <col min="15" max="15" width="8.54296875" style="2" customWidth="1"/>
    <col min="16" max="16" width="6.81640625" style="2" customWidth="1"/>
    <col min="17" max="18" width="5.5429687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8164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10" customWidth="1"/>
    <col min="51" max="51" width="9.54296875" style="6" customWidth="1"/>
    <col min="52" max="52" width="7.7265625" style="6" customWidth="1"/>
    <col min="53" max="53" width="8.26953125" style="10" customWidth="1"/>
    <col min="54" max="54" width="9.1796875" style="6" customWidth="1"/>
    <col min="55" max="55" width="9.1796875" style="2" customWidth="1"/>
    <col min="56" max="57" width="9.1796875" style="2"/>
    <col min="58" max="59" width="9.1796875" style="6"/>
    <col min="60" max="60" width="9.1796875" style="2"/>
    <col min="61" max="61" width="10.1796875" style="6" customWidth="1"/>
    <col min="62" max="62" width="9.1796875" style="2"/>
    <col min="63" max="64" width="11.1796875" style="2" bestFit="1" customWidth="1"/>
    <col min="65" max="16384" width="9.1796875" style="2"/>
  </cols>
  <sheetData>
    <row r="1" spans="1:64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33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13" t="s">
        <v>48</v>
      </c>
      <c r="AX1" s="31" t="s">
        <v>49</v>
      </c>
      <c r="AY1" s="30" t="s">
        <v>50</v>
      </c>
      <c r="AZ1" s="13" t="s">
        <v>51</v>
      </c>
      <c r="BA1" s="31" t="s">
        <v>52</v>
      </c>
      <c r="BB1" s="30" t="s">
        <v>53</v>
      </c>
      <c r="BC1" s="30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3" t="s">
        <v>61</v>
      </c>
      <c r="BK1" s="40" t="s">
        <v>62</v>
      </c>
      <c r="BL1" s="40" t="s">
        <v>63</v>
      </c>
    </row>
    <row r="2" spans="1:64" ht="45" customHeight="1" x14ac:dyDescent="0.35">
      <c r="A2" s="41">
        <v>1</v>
      </c>
      <c r="B2" s="42"/>
      <c r="C2" s="42"/>
      <c r="D2" s="42" t="s">
        <v>64</v>
      </c>
      <c r="E2" s="42"/>
      <c r="F2" s="42" t="s">
        <v>65</v>
      </c>
      <c r="G2" s="42" t="s">
        <v>66</v>
      </c>
      <c r="H2" s="43" t="s">
        <v>67</v>
      </c>
      <c r="I2" s="42" t="s">
        <v>68</v>
      </c>
      <c r="J2" s="43" t="s">
        <v>69</v>
      </c>
      <c r="K2" s="44" t="s">
        <v>70</v>
      </c>
      <c r="L2" s="42" t="s">
        <v>71</v>
      </c>
      <c r="M2" s="42"/>
      <c r="N2" s="42"/>
      <c r="O2" s="42"/>
      <c r="P2" s="45" t="s">
        <v>72</v>
      </c>
      <c r="Q2" s="42"/>
      <c r="R2" s="42" t="s">
        <v>73</v>
      </c>
      <c r="S2" s="46"/>
      <c r="T2" s="47">
        <v>7.7</v>
      </c>
      <c r="U2" s="48">
        <f>'[1]MPD -26.1.23'!B77</f>
        <v>6.53</v>
      </c>
      <c r="V2" s="49">
        <f>U2</f>
        <v>6.53</v>
      </c>
      <c r="W2" s="12">
        <v>6.53</v>
      </c>
      <c r="X2" s="42" t="s">
        <v>74</v>
      </c>
      <c r="Y2" s="50">
        <v>45</v>
      </c>
      <c r="Z2" s="50">
        <v>40</v>
      </c>
      <c r="AA2" s="50">
        <v>35</v>
      </c>
      <c r="AB2" s="47">
        <v>6</v>
      </c>
      <c r="AC2" s="51">
        <v>2</v>
      </c>
      <c r="AD2" s="52">
        <f>IF(Y2="","",Y2*Z2*AA2/1000000)</f>
        <v>6.3E-2</v>
      </c>
      <c r="AE2" s="53">
        <f>IF(AC2="","",65/AD2*AC2)</f>
        <v>2063.4920634920636</v>
      </c>
      <c r="AF2" s="42">
        <v>2400</v>
      </c>
      <c r="AG2" s="54">
        <f>IF(ISERROR(AF2/AE2),"",AF2/AE2)</f>
        <v>1.1630769230769231</v>
      </c>
      <c r="AH2" s="42" t="s">
        <v>75</v>
      </c>
      <c r="AI2" s="55">
        <v>0.17299999999999999</v>
      </c>
      <c r="AJ2" s="54">
        <f>IF(ISERROR(V2*AI2),"",V2*AI2)</f>
        <v>1.1296899999999999</v>
      </c>
      <c r="AK2" s="54">
        <f t="shared" ref="AK2:AK5" si="0">IF(ISERROR(V2+AG2+AJ2),"",V2+AG2+AJ2)</f>
        <v>8.822766923076923</v>
      </c>
      <c r="AL2" s="55">
        <v>0.01</v>
      </c>
      <c r="AM2" s="54">
        <f t="shared" ref="AM2:AM5" si="1">IF(ISERROR(BF2*AL2),"",BF2*AL2)</f>
        <v>0.12570000000000001</v>
      </c>
      <c r="AN2" s="55">
        <v>0</v>
      </c>
      <c r="AO2" s="54">
        <f t="shared" ref="AO2:AO5" si="2">IF(ISERROR(BF2*AN2),"",BF2*AN2)</f>
        <v>0</v>
      </c>
      <c r="AP2" s="55">
        <v>0</v>
      </c>
      <c r="AQ2" s="54">
        <f t="shared" ref="AQ2:AQ5" si="3">IF(ISERROR(BF2*AP2),"",BF2*AP2)</f>
        <v>0</v>
      </c>
      <c r="AR2" s="55">
        <v>0.11749999999999999</v>
      </c>
      <c r="AS2" s="54">
        <f>IF(ISERROR(BF2*AR2),"",BF2*AR2)</f>
        <v>1.4769749999999999</v>
      </c>
      <c r="AT2" s="42">
        <v>0</v>
      </c>
      <c r="AU2" s="55">
        <v>0.05</v>
      </c>
      <c r="AV2" s="54">
        <f t="shared" ref="AV2:AV5" si="4">IF(ISERROR(BF2*AU2),"",BF2*AU2)</f>
        <v>0.62850000000000006</v>
      </c>
      <c r="AW2" s="54">
        <v>0</v>
      </c>
      <c r="AX2" s="55">
        <v>0</v>
      </c>
      <c r="AY2" s="54">
        <f>IF(ISERROR(BF2*AX2),"",BF2*AX2)</f>
        <v>0</v>
      </c>
      <c r="AZ2" s="54">
        <v>0</v>
      </c>
      <c r="BA2" s="55">
        <v>0</v>
      </c>
      <c r="BB2" s="54">
        <f>IF(ISERROR(BF2*BA2),"",BF2*BA2)</f>
        <v>0</v>
      </c>
      <c r="BC2" s="54">
        <f>IF(ISERROR(AM2+AO2+AQ2+AS2+AV2),"",AM2+AO2+AQ2+AS2+AV2)</f>
        <v>2.2311749999999999</v>
      </c>
      <c r="BD2" s="54">
        <f t="shared" ref="BD2:BD5" si="5">IF(ISERROR(AK2+BC2),"",AK2+BC2)</f>
        <v>11.053941923076923</v>
      </c>
      <c r="BE2" s="56">
        <f t="shared" ref="BE2:BE5" si="6">IF(ISERROR((BF2-BD2)/BF2),"",(BF2-BD2)/BF2)</f>
        <v>0.12060923444097668</v>
      </c>
      <c r="BF2" s="12">
        <v>12.57</v>
      </c>
      <c r="BG2" s="12">
        <v>59.99</v>
      </c>
      <c r="BH2" s="56">
        <f>IF(ISERROR((BG2-BF2)/BG2),"",(BG2-BF2)/BG2)</f>
        <v>0.79046507751291883</v>
      </c>
      <c r="BI2" s="12"/>
      <c r="BJ2" s="11">
        <v>2400</v>
      </c>
      <c r="BK2" s="54">
        <f>IF(ISERROR(BD2*BJ2),"",BD2*BJ2)</f>
        <v>26529.460615384614</v>
      </c>
      <c r="BL2" s="54">
        <f>IF(ISERROR(BF2*BJ2),"",BF2*BJ2)</f>
        <v>30168</v>
      </c>
    </row>
    <row r="3" spans="1:64" ht="45" customHeight="1" x14ac:dyDescent="0.35">
      <c r="A3" s="41">
        <v>2</v>
      </c>
      <c r="B3" s="42"/>
      <c r="C3" s="42"/>
      <c r="D3" s="42" t="s">
        <v>64</v>
      </c>
      <c r="E3" s="42"/>
      <c r="F3" s="42" t="s">
        <v>65</v>
      </c>
      <c r="G3" s="42" t="s">
        <v>66</v>
      </c>
      <c r="H3" s="43" t="s">
        <v>67</v>
      </c>
      <c r="I3" s="42" t="s">
        <v>68</v>
      </c>
      <c r="J3" s="42" t="s">
        <v>76</v>
      </c>
      <c r="K3" s="44" t="s">
        <v>77</v>
      </c>
      <c r="L3" s="42" t="s">
        <v>78</v>
      </c>
      <c r="M3" s="42"/>
      <c r="N3" s="42"/>
      <c r="O3" s="42"/>
      <c r="P3" s="45" t="s">
        <v>79</v>
      </c>
      <c r="Q3" s="42"/>
      <c r="R3" s="42" t="s">
        <v>73</v>
      </c>
      <c r="S3" s="46"/>
      <c r="T3" s="47">
        <v>7.7</v>
      </c>
      <c r="U3" s="48">
        <f>'[1]MPD -26.1.23'!D77</f>
        <v>8.5500000000000007</v>
      </c>
      <c r="V3" s="49">
        <f t="shared" ref="V3:V5" si="7">U3</f>
        <v>8.5500000000000007</v>
      </c>
      <c r="W3" s="12">
        <v>8.5500000000000007</v>
      </c>
      <c r="X3" s="42" t="s">
        <v>74</v>
      </c>
      <c r="Y3" s="50">
        <v>45</v>
      </c>
      <c r="Z3" s="50">
        <v>40</v>
      </c>
      <c r="AA3" s="50">
        <v>40</v>
      </c>
      <c r="AB3" s="47">
        <v>6</v>
      </c>
      <c r="AC3" s="11">
        <v>2</v>
      </c>
      <c r="AD3" s="52">
        <f t="shared" ref="AD3:AD5" si="8">IF(Y3="","",Y3*Z3*AA3/1000000)</f>
        <v>7.1999999999999995E-2</v>
      </c>
      <c r="AE3" s="53">
        <f t="shared" ref="AE3:AE5" si="9">IF(AC3="","",65/AD3*AC3)</f>
        <v>1805.5555555555557</v>
      </c>
      <c r="AF3" s="42">
        <v>2400</v>
      </c>
      <c r="AG3" s="54">
        <f t="shared" ref="AG3:AG5" si="10">IF(ISERROR(AF3/AE3),"",AF3/AE3)</f>
        <v>1.3292307692307692</v>
      </c>
      <c r="AH3" s="42" t="s">
        <v>75</v>
      </c>
      <c r="AI3" s="55">
        <v>0.17299999999999999</v>
      </c>
      <c r="AJ3" s="54">
        <f>IF(ISERROR(V3*AI3),"",V3*AI3)</f>
        <v>1.47915</v>
      </c>
      <c r="AK3" s="54">
        <f t="shared" si="0"/>
        <v>11.35838076923077</v>
      </c>
      <c r="AL3" s="55">
        <v>0.01</v>
      </c>
      <c r="AM3" s="54">
        <f t="shared" si="1"/>
        <v>0.1623</v>
      </c>
      <c r="AN3" s="55">
        <v>0</v>
      </c>
      <c r="AO3" s="54">
        <f t="shared" si="2"/>
        <v>0</v>
      </c>
      <c r="AP3" s="55">
        <v>0</v>
      </c>
      <c r="AQ3" s="54">
        <f t="shared" si="3"/>
        <v>0</v>
      </c>
      <c r="AR3" s="55">
        <v>0.11749999999999999</v>
      </c>
      <c r="AS3" s="54">
        <f t="shared" ref="AS3:AS5" si="11">IF(ISERROR(BF3*AR3),"",BF3*AR3)</f>
        <v>1.907025</v>
      </c>
      <c r="AT3" s="42">
        <v>0</v>
      </c>
      <c r="AU3" s="55">
        <v>0.05</v>
      </c>
      <c r="AV3" s="54">
        <f t="shared" si="4"/>
        <v>0.81150000000000011</v>
      </c>
      <c r="AW3" s="54">
        <v>0</v>
      </c>
      <c r="AX3" s="55">
        <v>0</v>
      </c>
      <c r="AY3" s="54">
        <f t="shared" ref="AY3:AY5" si="12">IF(ISERROR(BF3*AX3),"",BF3*AX3)</f>
        <v>0</v>
      </c>
      <c r="AZ3" s="54">
        <v>0</v>
      </c>
      <c r="BA3" s="55">
        <v>0</v>
      </c>
      <c r="BB3" s="54">
        <f t="shared" ref="BB3:BB5" si="13">IF(ISERROR(BF3*BA3),"",BF3*BA3)</f>
        <v>0</v>
      </c>
      <c r="BC3" s="54">
        <f t="shared" ref="BC3:BC5" si="14">IF(ISERROR(AM3+AO3+AQ3+AS3+AV3),"",AM3+AO3+AQ3+AS3+AV3)</f>
        <v>2.8808250000000002</v>
      </c>
      <c r="BD3" s="54">
        <f t="shared" si="5"/>
        <v>14.23920576923077</v>
      </c>
      <c r="BE3" s="56">
        <f t="shared" si="6"/>
        <v>0.1226613820560216</v>
      </c>
      <c r="BF3" s="12">
        <v>16.23</v>
      </c>
      <c r="BG3" s="12">
        <v>69.989999999999995</v>
      </c>
      <c r="BH3" s="56">
        <f t="shared" ref="BH3:BH5" si="15">IF(ISERROR((BG3-BF3)/BG3),"",(BG3-BF3)/BG3)</f>
        <v>0.76810972996142302</v>
      </c>
      <c r="BI3" s="12"/>
      <c r="BJ3" s="11">
        <v>3000</v>
      </c>
      <c r="BK3" s="54">
        <f t="shared" ref="BK3:BK5" si="16">IF(ISERROR(BD3*BJ3),"",BD3*BJ3)</f>
        <v>42717.617307692308</v>
      </c>
      <c r="BL3" s="54">
        <f t="shared" ref="BL3:BL5" si="17">IF(ISERROR(BF3*BJ3),"",BF3*BJ3)</f>
        <v>48690</v>
      </c>
    </row>
    <row r="4" spans="1:64" ht="45" customHeight="1" x14ac:dyDescent="0.35">
      <c r="A4" s="41">
        <v>3</v>
      </c>
      <c r="B4" s="42"/>
      <c r="C4" s="42"/>
      <c r="D4" s="42" t="s">
        <v>64</v>
      </c>
      <c r="E4" s="42"/>
      <c r="F4" s="42" t="s">
        <v>65</v>
      </c>
      <c r="G4" s="42" t="s">
        <v>66</v>
      </c>
      <c r="H4" s="43" t="s">
        <v>67</v>
      </c>
      <c r="I4" s="42" t="s">
        <v>68</v>
      </c>
      <c r="J4" s="42" t="s">
        <v>76</v>
      </c>
      <c r="K4" s="44" t="s">
        <v>77</v>
      </c>
      <c r="L4" s="42" t="s">
        <v>80</v>
      </c>
      <c r="M4" s="42"/>
      <c r="N4" s="42"/>
      <c r="O4" s="42"/>
      <c r="P4" s="45" t="s">
        <v>81</v>
      </c>
      <c r="Q4" s="42"/>
      <c r="R4" s="42" t="s">
        <v>73</v>
      </c>
      <c r="S4" s="46"/>
      <c r="T4" s="47">
        <v>7.7</v>
      </c>
      <c r="U4" s="48">
        <f>'[1]MPD -26.1.23'!E77</f>
        <v>9.56</v>
      </c>
      <c r="V4" s="49">
        <f t="shared" si="7"/>
        <v>9.56</v>
      </c>
      <c r="W4" s="12">
        <v>9.56</v>
      </c>
      <c r="X4" s="42" t="s">
        <v>74</v>
      </c>
      <c r="Y4" s="50">
        <v>45</v>
      </c>
      <c r="Z4" s="50">
        <v>40</v>
      </c>
      <c r="AA4" s="50">
        <v>45</v>
      </c>
      <c r="AB4" s="47">
        <v>6</v>
      </c>
      <c r="AC4" s="11">
        <v>2</v>
      </c>
      <c r="AD4" s="52">
        <f t="shared" si="8"/>
        <v>8.1000000000000003E-2</v>
      </c>
      <c r="AE4" s="53">
        <f t="shared" si="9"/>
        <v>1604.9382716049381</v>
      </c>
      <c r="AF4" s="42">
        <v>2400</v>
      </c>
      <c r="AG4" s="54">
        <f t="shared" si="10"/>
        <v>1.4953846153846155</v>
      </c>
      <c r="AH4" s="42" t="s">
        <v>75</v>
      </c>
      <c r="AI4" s="55">
        <v>0.17299999999999999</v>
      </c>
      <c r="AJ4" s="54">
        <f t="shared" ref="AJ4:AJ5" si="18">IF(ISERROR(V4*AI4),"",V4*AI4)</f>
        <v>1.65388</v>
      </c>
      <c r="AK4" s="54">
        <f t="shared" si="0"/>
        <v>12.709264615384615</v>
      </c>
      <c r="AL4" s="55">
        <v>0.01</v>
      </c>
      <c r="AM4" s="54">
        <f t="shared" si="1"/>
        <v>0.18859999999999999</v>
      </c>
      <c r="AN4" s="55">
        <v>0</v>
      </c>
      <c r="AO4" s="54">
        <f t="shared" si="2"/>
        <v>0</v>
      </c>
      <c r="AP4" s="55">
        <v>0</v>
      </c>
      <c r="AQ4" s="54">
        <f t="shared" si="3"/>
        <v>0</v>
      </c>
      <c r="AR4" s="55">
        <v>0.11749999999999999</v>
      </c>
      <c r="AS4" s="54">
        <f t="shared" si="11"/>
        <v>2.2160499999999996</v>
      </c>
      <c r="AT4" s="42">
        <v>0</v>
      </c>
      <c r="AU4" s="55">
        <v>0.05</v>
      </c>
      <c r="AV4" s="54">
        <f t="shared" si="4"/>
        <v>0.94300000000000006</v>
      </c>
      <c r="AW4" s="54">
        <v>0</v>
      </c>
      <c r="AX4" s="55">
        <v>0</v>
      </c>
      <c r="AY4" s="54">
        <f t="shared" si="12"/>
        <v>0</v>
      </c>
      <c r="AZ4" s="54">
        <v>0</v>
      </c>
      <c r="BA4" s="55">
        <v>0</v>
      </c>
      <c r="BB4" s="54">
        <f t="shared" si="13"/>
        <v>0</v>
      </c>
      <c r="BC4" s="54">
        <f t="shared" si="14"/>
        <v>3.3476499999999998</v>
      </c>
      <c r="BD4" s="54">
        <f t="shared" si="5"/>
        <v>16.056914615384613</v>
      </c>
      <c r="BE4" s="56">
        <f t="shared" si="6"/>
        <v>0.14862594828289427</v>
      </c>
      <c r="BF4" s="12">
        <v>18.86</v>
      </c>
      <c r="BG4" s="12">
        <v>79.989999999999995</v>
      </c>
      <c r="BH4" s="56">
        <f t="shared" si="15"/>
        <v>0.76422052756594572</v>
      </c>
      <c r="BI4" s="12"/>
      <c r="BJ4" s="11">
        <v>6452</v>
      </c>
      <c r="BK4" s="54">
        <f t="shared" si="16"/>
        <v>103599.21309846152</v>
      </c>
      <c r="BL4" s="54">
        <f t="shared" si="17"/>
        <v>121684.72</v>
      </c>
    </row>
    <row r="5" spans="1:64" ht="45" customHeight="1" x14ac:dyDescent="0.35">
      <c r="A5" s="41">
        <v>4</v>
      </c>
      <c r="B5" s="42"/>
      <c r="C5" s="42"/>
      <c r="D5" s="42" t="s">
        <v>64</v>
      </c>
      <c r="E5" s="42"/>
      <c r="F5" s="42" t="s">
        <v>65</v>
      </c>
      <c r="G5" s="42" t="s">
        <v>66</v>
      </c>
      <c r="H5" s="43" t="s">
        <v>67</v>
      </c>
      <c r="I5" s="42" t="s">
        <v>68</v>
      </c>
      <c r="J5" s="42" t="s">
        <v>76</v>
      </c>
      <c r="K5" s="44" t="s">
        <v>77</v>
      </c>
      <c r="L5" s="42" t="s">
        <v>82</v>
      </c>
      <c r="M5" s="42"/>
      <c r="N5" s="42"/>
      <c r="O5" s="42"/>
      <c r="P5" s="45" t="s">
        <v>83</v>
      </c>
      <c r="Q5" s="42"/>
      <c r="R5" s="42" t="s">
        <v>73</v>
      </c>
      <c r="S5" s="46"/>
      <c r="T5" s="47">
        <v>7.7</v>
      </c>
      <c r="U5" s="48">
        <f>'[1]MPD -26.1.23'!F77</f>
        <v>11.92</v>
      </c>
      <c r="V5" s="49">
        <f t="shared" si="7"/>
        <v>11.92</v>
      </c>
      <c r="W5" s="12">
        <v>11.92</v>
      </c>
      <c r="X5" s="42" t="s">
        <v>74</v>
      </c>
      <c r="Y5" s="50">
        <v>45</v>
      </c>
      <c r="Z5" s="50">
        <v>40</v>
      </c>
      <c r="AA5" s="50">
        <v>50</v>
      </c>
      <c r="AB5" s="47">
        <v>6</v>
      </c>
      <c r="AC5" s="11">
        <v>2</v>
      </c>
      <c r="AD5" s="52">
        <f t="shared" si="8"/>
        <v>0.09</v>
      </c>
      <c r="AE5" s="53">
        <f t="shared" si="9"/>
        <v>1444.4444444444446</v>
      </c>
      <c r="AF5" s="42">
        <v>2400</v>
      </c>
      <c r="AG5" s="54">
        <f t="shared" si="10"/>
        <v>1.6615384615384614</v>
      </c>
      <c r="AH5" s="42" t="s">
        <v>75</v>
      </c>
      <c r="AI5" s="55">
        <v>0.17299999999999999</v>
      </c>
      <c r="AJ5" s="54">
        <f t="shared" si="18"/>
        <v>2.06216</v>
      </c>
      <c r="AK5" s="54">
        <f t="shared" si="0"/>
        <v>15.643698461538461</v>
      </c>
      <c r="AL5" s="55">
        <v>0.01</v>
      </c>
      <c r="AM5" s="54">
        <f t="shared" si="1"/>
        <v>0.2273</v>
      </c>
      <c r="AN5" s="55">
        <v>0</v>
      </c>
      <c r="AO5" s="54">
        <f t="shared" si="2"/>
        <v>0</v>
      </c>
      <c r="AP5" s="55">
        <v>0</v>
      </c>
      <c r="AQ5" s="54">
        <f t="shared" si="3"/>
        <v>0</v>
      </c>
      <c r="AR5" s="55">
        <v>0.11749999999999999</v>
      </c>
      <c r="AS5" s="54">
        <f t="shared" si="11"/>
        <v>2.6707749999999999</v>
      </c>
      <c r="AT5" s="42">
        <v>0</v>
      </c>
      <c r="AU5" s="55">
        <v>0.05</v>
      </c>
      <c r="AV5" s="54">
        <f t="shared" si="4"/>
        <v>1.1365000000000001</v>
      </c>
      <c r="AW5" s="54">
        <v>0</v>
      </c>
      <c r="AX5" s="55">
        <v>0</v>
      </c>
      <c r="AY5" s="54">
        <f t="shared" si="12"/>
        <v>0</v>
      </c>
      <c r="AZ5" s="54">
        <v>0</v>
      </c>
      <c r="BA5" s="55">
        <v>0</v>
      </c>
      <c r="BB5" s="54">
        <f t="shared" si="13"/>
        <v>0</v>
      </c>
      <c r="BC5" s="54">
        <f t="shared" si="14"/>
        <v>4.0345750000000002</v>
      </c>
      <c r="BD5" s="54">
        <f t="shared" si="5"/>
        <v>19.67827346153846</v>
      </c>
      <c r="BE5" s="56">
        <f t="shared" si="6"/>
        <v>0.13425985650952665</v>
      </c>
      <c r="BF5" s="12">
        <v>22.73</v>
      </c>
      <c r="BG5" s="12">
        <v>89.99</v>
      </c>
      <c r="BH5" s="56">
        <f t="shared" si="15"/>
        <v>0.74741637959773299</v>
      </c>
      <c r="BI5" s="12"/>
      <c r="BJ5" s="11">
        <v>3148</v>
      </c>
      <c r="BK5" s="54">
        <f t="shared" si="16"/>
        <v>61947.204856923068</v>
      </c>
      <c r="BL5" s="54">
        <f t="shared" si="17"/>
        <v>71554.040000000008</v>
      </c>
    </row>
  </sheetData>
  <sheetProtection insertRows="0" deleteRows="0" sort="0"/>
  <protectedRanges>
    <protectedRange sqref="BJ2:BJ5 BG2:BH5 AR1:AS1 AW1 AZ1 L2:N243 P6:BB243 A2:J243 Q2:BE5" name="Range1"/>
    <protectedRange sqref="K2:K248" name="Range1_1"/>
    <protectedRange sqref="BI2:BI243" name="Range1_2"/>
    <protectedRange sqref="O2:O243" name="Range1_2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2026-04-28T01:48:59Z</dcterms:created>
  <dcterms:modified xsi:type="dcterms:W3CDTF">2026-04-28T01:49:42Z</dcterms:modified>
</cp:coreProperties>
</file>