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s">'[3]1-Import Product Data Sheet'!$X$2</definedName>
    <definedName name="ATotalsPos">#REF!</definedName>
    <definedName name="BASI">#REF!</definedName>
    <definedName name="BATH">#REF!</definedName>
    <definedName name="biab">'[4]BIAB OCT 00'!$A$5:$AB$70</definedName>
    <definedName name="bigidea">[5]Lists!$I$6:$I$29</definedName>
    <definedName name="BLK">#REF!</definedName>
    <definedName name="bluedec">'[4]BLUE DEC BED OCT 00'!$A$5:$AB$97</definedName>
    <definedName name="bluesheet">'[4]BLUE SHEETS OCT 00'!$A$5:$AC$150</definedName>
    <definedName name="Brand">'[3]1-Import Product Data Sheet'!$N$102:$N$144</definedName>
    <definedName name="Branded">[5]Lists!$F$6:$F$38</definedName>
    <definedName name="brands">'[1]other data'!$K$2:$K$48</definedName>
    <definedName name="Calendar">[6]calendar!$A$1:$B$62</definedName>
    <definedName name="CATEGORY">[7]Sheet1!$DW$2:$DW$3</definedName>
    <definedName name="categoryfinal">'[8]Import Quote Sheet'!$A$90:$A$190</definedName>
    <definedName name="CG">[9]BL!$A$4:$A$874</definedName>
    <definedName name="chargeback">'[1]other data'!$B$2:$B$6</definedName>
    <definedName name="close">#REF!</definedName>
    <definedName name="CLOSING">#REF!</definedName>
    <definedName name="cls">#REF!</definedName>
    <definedName name="Clust747">'[10]D. 747 Clusters'!$1:$1048576</definedName>
    <definedName name="clust748">'[10]D. 748 Clusters'!$1:$1048576</definedName>
    <definedName name="color">[5]Lists!$J$6:$J$29</definedName>
    <definedName name="COLOR_FAMILY">'[11]x-Lists'!$AB$2:$AB$18</definedName>
    <definedName name="colour">[7]Sheet1!$EH$2:$EH$3</definedName>
    <definedName name="CONCEPT1">'[12]concept dump sheet'!$A$3:$W$1852</definedName>
    <definedName name="corn">#REF!</definedName>
    <definedName name="CostCol">#REF!</definedName>
    <definedName name="countries">'[1]other data'!$I$3:$I$249</definedName>
    <definedName name="Cycle">[5]Lists!$E$6:$E$30</definedName>
    <definedName name="data">[13]DATA!$D:$IV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[5]Lists!$L$6:$L$29</definedName>
    <definedName name="diffgrp">'[1]diff group head'!$A$2:$A$47</definedName>
    <definedName name="DIFFS">'[1]other data'!$AF$2:$AF$13</definedName>
    <definedName name="division">'[14]X-PORTS'!$K$4:$K$12</definedName>
    <definedName name="Exchange_Rate">[15]Costs!$J$11</definedName>
    <definedName name="FASHION">[16]LIST!$E$2:$E$7</definedName>
    <definedName name="finalports">'[8]Import Quote Sheet'!$B$90:$B$123</definedName>
    <definedName name="Flash">#REF!</definedName>
    <definedName name="foam">[7]Sheet1!$EC$2:$EC$3</definedName>
    <definedName name="FOBCostPerPiece">#REF!</definedName>
    <definedName name="fourdec">'[4]4 STAR DEC BED OCT 00'!$A$5:$AB$143</definedName>
    <definedName name="foursheet">'[4]4 STAR SHEETS OCT 00'!$A$5:$AC$190</definedName>
    <definedName name="freight">'[1]other data'!$AC$3:$AC$14</definedName>
    <definedName name="FUR">#REF!</definedName>
    <definedName name="grid">[17]GRID!$C$6:$Q$17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INITIALBUY">[16]LIST!$G$2:$G$7</definedName>
    <definedName name="ITEMLIST">'[18]ITEM LIST'!$A$1:$H$850</definedName>
    <definedName name="juvenile">'[4]JUVENILE OCT 00'!$A$6:$AB$68</definedName>
    <definedName name="KD">[7]Sheet1!$DS$2:$DS$2</definedName>
    <definedName name="LGT">#REF!</definedName>
    <definedName name="LIFESTYLE">[16]LIST!$C$2:$C$7</definedName>
    <definedName name="LOCALIZATION__PRICEPOINT">'[11]x-Lists'!$Z$2:$Z$4</definedName>
    <definedName name="loctype">'[1]other data'!$BN$2:$BN$6</definedName>
    <definedName name="M">[7]Sheet1!$EA$2:$EA$3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wnedCol">#REF!</definedName>
    <definedName name="PACK">[7]Sheet1!$EE$2:$EE$3</definedName>
    <definedName name="PackageType">'[3]1-Import Product Data Sheet'!$L$102:$L$131</definedName>
    <definedName name="PackCol">#REF!</definedName>
    <definedName name="PDQList">'[3]1-Import Product Data Sheet'!$AR$1:$AR$24</definedName>
    <definedName name="PET">#REF!</definedName>
    <definedName name="PETB">#REF!</definedName>
    <definedName name="po_type">'[1]other data'!$AU$2:$AU$11</definedName>
    <definedName name="PORT_IFF">[19]a!$A$10:$B$35</definedName>
    <definedName name="ports">'[14]X-PORTS'!$D$4:$D$33</definedName>
    <definedName name="PortSeq">'[3]1-Import Product Data Sheet'!$U$2</definedName>
    <definedName name="PortSeqLCL">#REF!</definedName>
    <definedName name="POtype">#REF!</definedName>
    <definedName name="PrevBuy">'[3]1-Import Product Data Sheet'!$AR$26:$AR$27</definedName>
    <definedName name="PRICE">[16]LIST!$B$2:$B$6</definedName>
    <definedName name="ProfileDesc">#REF!</definedName>
    <definedName name="QSFOB">[20]Q1!$C$38</definedName>
    <definedName name="RateSeq">'[3]1-Import Product Data Sheet'!$X$2</definedName>
    <definedName name="RUG">#REF!</definedName>
    <definedName name="runnum">'[1]other data'!$BI$2:$BI$18</definedName>
    <definedName name="scalenum">'[1]other data'!$BG$2:$BG$18</definedName>
    <definedName name="sheets">'[4]SHEETS OCT 00'!$A$6:$AC$102</definedName>
    <definedName name="SHET">#REF!</definedName>
    <definedName name="silverdec">'[4]SILVER DEC OCT 00'!$A$5:$AC$102</definedName>
    <definedName name="silversheet">'[4]SILVER SHEETS OCT 00'!$A$6:$AC$129</definedName>
    <definedName name="size1">#REF!</definedName>
    <definedName name="size1a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tuff">#REF!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HEME">'[11]x-Lists'!$AQ$2:$AQ$12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>#REF!</definedName>
    <definedName name="TREATMENT">'[11]x-Lists'!$AR$2:$AR$23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USPORTS">'[14]X-PORTS'!$I$5:$I$7</definedName>
    <definedName name="VGAssign">#REF!</definedName>
    <definedName name="WAREHOUSE">'[1]other data'!$BL$2:$BL$24</definedName>
    <definedName name="WIN">#REF!</definedName>
    <definedName name="wood">[7]Sheet1!$EG$2:$EG$3</definedName>
    <definedName name="World1">[5]Lists!$H$6:$H$29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>'[1]other data'!$BB$2:$BB$5</definedName>
    <definedName name="YNES">'[1]other data'!$BR$2:$BR$6</definedName>
    <definedName name="YOUT">#REF!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21" i="8" l="1"/>
  <c r="AX21" i="8"/>
  <c r="AL21" i="8" s="1"/>
  <c r="AG21" i="8"/>
  <c r="AA21" i="8"/>
  <c r="AB21" i="8" s="1"/>
  <c r="AD21" i="8" s="1"/>
  <c r="R21" i="8"/>
  <c r="BA20" i="8"/>
  <c r="AX20" i="8"/>
  <c r="AL20" i="8" s="1"/>
  <c r="AG20" i="8"/>
  <c r="AA20" i="8"/>
  <c r="AB20" i="8" s="1"/>
  <c r="AD20" i="8" s="1"/>
  <c r="R20" i="8"/>
  <c r="BA19" i="8"/>
  <c r="AX19" i="8"/>
  <c r="AT19" i="8" s="1"/>
  <c r="AG19" i="8"/>
  <c r="AA19" i="8"/>
  <c r="AB19" i="8" s="1"/>
  <c r="AD19" i="8" s="1"/>
  <c r="R19" i="8"/>
  <c r="BA18" i="8"/>
  <c r="AX18" i="8"/>
  <c r="AN18" i="8" s="1"/>
  <c r="AG18" i="8"/>
  <c r="AA18" i="8"/>
  <c r="AB18" i="8" s="1"/>
  <c r="AD18" i="8" s="1"/>
  <c r="AH18" i="8" s="1"/>
  <c r="R18" i="8"/>
  <c r="BA17" i="8"/>
  <c r="AX17" i="8"/>
  <c r="AQ17" i="8" s="1"/>
  <c r="AT17" i="8"/>
  <c r="AJ17" i="8"/>
  <c r="AG17" i="8"/>
  <c r="AA17" i="8"/>
  <c r="AB17" i="8" s="1"/>
  <c r="AD17" i="8" s="1"/>
  <c r="R17" i="8"/>
  <c r="BA16" i="8"/>
  <c r="AX16" i="8"/>
  <c r="AL16" i="8" s="1"/>
  <c r="AG16" i="8"/>
  <c r="AA16" i="8"/>
  <c r="AB16" i="8" s="1"/>
  <c r="AD16" i="8" s="1"/>
  <c r="R16" i="8"/>
  <c r="BA15" i="8"/>
  <c r="AX15" i="8"/>
  <c r="AN15" i="8" s="1"/>
  <c r="AG15" i="8"/>
  <c r="AA15" i="8"/>
  <c r="AB15" i="8" s="1"/>
  <c r="AD15" i="8" s="1"/>
  <c r="AH15" i="8" s="1"/>
  <c r="R15" i="8"/>
  <c r="BA14" i="8"/>
  <c r="AX14" i="8"/>
  <c r="AN14" i="8" s="1"/>
  <c r="AG14" i="8"/>
  <c r="AA14" i="8"/>
  <c r="AB14" i="8" s="1"/>
  <c r="AD14" i="8" s="1"/>
  <c r="R14" i="8"/>
  <c r="BA13" i="8"/>
  <c r="AX13" i="8"/>
  <c r="AJ13" i="8" s="1"/>
  <c r="AG13" i="8"/>
  <c r="AA13" i="8"/>
  <c r="AB13" i="8" s="1"/>
  <c r="AD13" i="8" s="1"/>
  <c r="AH13" i="8" s="1"/>
  <c r="R13" i="8"/>
  <c r="BA12" i="8"/>
  <c r="AX12" i="8"/>
  <c r="AL12" i="8" s="1"/>
  <c r="AT12" i="8"/>
  <c r="AG12" i="8"/>
  <c r="AA12" i="8"/>
  <c r="AB12" i="8" s="1"/>
  <c r="AD12" i="8" s="1"/>
  <c r="R12" i="8"/>
  <c r="BA11" i="8"/>
  <c r="AX11" i="8"/>
  <c r="AQ11" i="8" s="1"/>
  <c r="AG11" i="8"/>
  <c r="AA11" i="8"/>
  <c r="AB11" i="8" s="1"/>
  <c r="AD11" i="8" s="1"/>
  <c r="AH11" i="8" s="1"/>
  <c r="R11" i="8"/>
  <c r="BA10" i="8"/>
  <c r="AX10" i="8"/>
  <c r="AL10" i="8" s="1"/>
  <c r="AN10" i="8"/>
  <c r="AJ10" i="8"/>
  <c r="AG10" i="8"/>
  <c r="AA10" i="8"/>
  <c r="AB10" i="8" s="1"/>
  <c r="AD10" i="8" s="1"/>
  <c r="R10" i="8"/>
  <c r="BA9" i="8"/>
  <c r="AX9" i="8"/>
  <c r="AT9" i="8" s="1"/>
  <c r="AG9" i="8"/>
  <c r="AA9" i="8"/>
  <c r="AB9" i="8" s="1"/>
  <c r="AD9" i="8" s="1"/>
  <c r="AH9" i="8" s="1"/>
  <c r="R9" i="8"/>
  <c r="BA8" i="8"/>
  <c r="AX8" i="8"/>
  <c r="AJ8" i="8" s="1"/>
  <c r="AT8" i="8"/>
  <c r="AQ8" i="8"/>
  <c r="AG8" i="8"/>
  <c r="AA8" i="8"/>
  <c r="AB8" i="8" s="1"/>
  <c r="AD8" i="8" s="1"/>
  <c r="R8" i="8"/>
  <c r="BA7" i="8"/>
  <c r="AX7" i="8"/>
  <c r="AT7" i="8" s="1"/>
  <c r="AG7" i="8"/>
  <c r="AA7" i="8"/>
  <c r="AB7" i="8" s="1"/>
  <c r="AD7" i="8" s="1"/>
  <c r="AH7" i="8" s="1"/>
  <c r="R7" i="8"/>
  <c r="BA6" i="8"/>
  <c r="AX6" i="8"/>
  <c r="AT6" i="8" s="1"/>
  <c r="AJ6" i="8"/>
  <c r="AG6" i="8"/>
  <c r="AA6" i="8"/>
  <c r="AB6" i="8" s="1"/>
  <c r="AD6" i="8" s="1"/>
  <c r="R6" i="8"/>
  <c r="AH16" i="8" l="1"/>
  <c r="AH8" i="8"/>
  <c r="AT13" i="8"/>
  <c r="AH14" i="8"/>
  <c r="AH20" i="8"/>
  <c r="AN21" i="8"/>
  <c r="AL17" i="8"/>
  <c r="AQ18" i="8"/>
  <c r="AU18" i="8" s="1"/>
  <c r="AV18" i="8" s="1"/>
  <c r="AW18" i="8" s="1"/>
  <c r="AN20" i="8"/>
  <c r="AQ21" i="8"/>
  <c r="AH6" i="8"/>
  <c r="AJ9" i="8"/>
  <c r="AH10" i="8"/>
  <c r="AQ13" i="8"/>
  <c r="AN17" i="8"/>
  <c r="AT18" i="8"/>
  <c r="AH19" i="8"/>
  <c r="AQ20" i="8"/>
  <c r="AH21" i="8"/>
  <c r="AT21" i="8"/>
  <c r="AQ10" i="8"/>
  <c r="AN12" i="8"/>
  <c r="AT10" i="8"/>
  <c r="AU10" i="8" s="1"/>
  <c r="AV10" i="8" s="1"/>
  <c r="AW10" i="8" s="1"/>
  <c r="AQ12" i="8"/>
  <c r="AT16" i="8"/>
  <c r="AL18" i="8"/>
  <c r="AJ18" i="8"/>
  <c r="AJ14" i="8"/>
  <c r="AL13" i="8"/>
  <c r="AQ14" i="8"/>
  <c r="AN16" i="8"/>
  <c r="AH12" i="8"/>
  <c r="AN13" i="8"/>
  <c r="AT14" i="8"/>
  <c r="AQ16" i="8"/>
  <c r="AL6" i="8"/>
  <c r="AL9" i="8"/>
  <c r="AN6" i="8"/>
  <c r="AN9" i="8"/>
  <c r="AQ6" i="8"/>
  <c r="AL8" i="8"/>
  <c r="AQ9" i="8"/>
  <c r="AJ21" i="8"/>
  <c r="AU21" i="8" s="1"/>
  <c r="AV21" i="8" s="1"/>
  <c r="AW21" i="8" s="1"/>
  <c r="AN8" i="8"/>
  <c r="AH17" i="8"/>
  <c r="AL14" i="8"/>
  <c r="AT20" i="8"/>
  <c r="AJ19" i="8"/>
  <c r="AL19" i="8"/>
  <c r="AN19" i="8"/>
  <c r="AQ19" i="8"/>
  <c r="AJ20" i="8"/>
  <c r="AL15" i="8"/>
  <c r="AQ15" i="8"/>
  <c r="AJ15" i="8"/>
  <c r="AT15" i="8"/>
  <c r="AJ16" i="8"/>
  <c r="AJ11" i="8"/>
  <c r="AL11" i="8"/>
  <c r="AN11" i="8"/>
  <c r="AT11" i="8"/>
  <c r="AJ12" i="8"/>
  <c r="AU12" i="8" s="1"/>
  <c r="AJ7" i="8"/>
  <c r="AL7" i="8"/>
  <c r="AN7" i="8"/>
  <c r="AQ7" i="8"/>
  <c r="AU17" i="8" l="1"/>
  <c r="AU8" i="8"/>
  <c r="AV8" i="8" s="1"/>
  <c r="AW8" i="8" s="1"/>
  <c r="AU13" i="8"/>
  <c r="AV13" i="8" s="1"/>
  <c r="AW13" i="8" s="1"/>
  <c r="AU9" i="8"/>
  <c r="AV9" i="8" s="1"/>
  <c r="AW9" i="8" s="1"/>
  <c r="AU6" i="8"/>
  <c r="AV6" i="8" s="1"/>
  <c r="AW6" i="8" s="1"/>
  <c r="AU16" i="8"/>
  <c r="AV16" i="8" s="1"/>
  <c r="AW16" i="8" s="1"/>
  <c r="AU14" i="8"/>
  <c r="AV14" i="8" s="1"/>
  <c r="AW14" i="8" s="1"/>
  <c r="AV17" i="8"/>
  <c r="AW17" i="8" s="1"/>
  <c r="AU20" i="8"/>
  <c r="AV20" i="8" s="1"/>
  <c r="AW20" i="8" s="1"/>
  <c r="AV12" i="8"/>
  <c r="AW12" i="8" s="1"/>
  <c r="AU19" i="8"/>
  <c r="AV19" i="8" s="1"/>
  <c r="AW19" i="8" s="1"/>
  <c r="AU15" i="8"/>
  <c r="AV15" i="8" s="1"/>
  <c r="AW15" i="8" s="1"/>
  <c r="AU11" i="8"/>
  <c r="AV11" i="8" s="1"/>
  <c r="AW11" i="8" s="1"/>
  <c r="AU7" i="8"/>
  <c r="AV7" i="8" s="1"/>
  <c r="AW7" i="8" s="1"/>
  <c r="BA5" i="8" l="1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2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<sst xmlns="http://schemas.openxmlformats.org/spreadsheetml/2006/main" count="414" uniqueCount="139">
  <si>
    <t>Brand</t>
  </si>
  <si>
    <t>Package Type</t>
  </si>
  <si>
    <t>Royalty</t>
  </si>
  <si>
    <t>Licensor</t>
  </si>
  <si>
    <t>Compressed/KD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</si>
  <si>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</si>
  <si>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</si>
  <si>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</si>
  <si>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</si>
  <si>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</si>
  <si>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</si>
  <si>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</si>
  <si>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</si>
  <si>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</si>
  <si>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</si>
  <si>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</si>
  <si>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</si>
  <si>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</si>
  <si>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</si>
  <si>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</si>
  <si>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</si>
  <si>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</si>
  <si>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</si>
  <si>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</si>
  <si>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</si>
  <si>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</si>
  <si>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</si>
  <si>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</si>
  <si>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</si>
  <si>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</si>
  <si>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</si>
  <si>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</si>
  <si>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</si>
  <si>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</si>
  <si>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</si>
  <si>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</si>
  <si>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</si>
  <si>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</si>
  <si>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</si>
  <si>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</si>
  <si>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</si>
  <si>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</si>
  <si>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</si>
  <si>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</si>
  <si>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</si>
  <si>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</si>
  <si>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</si>
  <si>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</si>
  <si>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</si>
  <si>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</si>
  <si>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</si>
  <si>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</si>
  <si>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</si>
  <si>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</si>
  <si>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</si>
  <si>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</si>
  <si>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</si>
  <si>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</si>
  <si>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</si>
  <si>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</si>
  <si>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Grey</t>
  </si>
  <si>
    <t>6301.10.0000</t>
  </si>
  <si>
    <t xml:space="preserve">Freight Allowance </t>
  </si>
  <si>
    <t>Heated Faux Feathersoft</t>
  </si>
  <si>
    <t>Serta Heated Faux Feathersoft Heated Blanket</t>
  </si>
  <si>
    <t>Heated Faux Feathersoft Blanket</t>
  </si>
  <si>
    <t>200gsm solid faux feathersoft to 200gsm DTM plush; Regular quilting; 10 Setting Controller, gift box package, 3pcs per carton</t>
  </si>
  <si>
    <t>T:62X84"</t>
  </si>
  <si>
    <t>F:77X84"</t>
  </si>
  <si>
    <t>Q:84X90"</t>
  </si>
  <si>
    <t>K:100X90"</t>
  </si>
  <si>
    <t>022164446548</t>
  </si>
  <si>
    <t>022164446555</t>
  </si>
  <si>
    <t>022164446562</t>
  </si>
  <si>
    <t>022164446579</t>
  </si>
  <si>
    <t>022164446586</t>
  </si>
  <si>
    <t>022164446593</t>
  </si>
  <si>
    <t>022164446609</t>
  </si>
  <si>
    <t>022164446616</t>
  </si>
  <si>
    <t>022164446623</t>
  </si>
  <si>
    <t>022164446630</t>
  </si>
  <si>
    <t>022164446647</t>
  </si>
  <si>
    <t>022164446654</t>
  </si>
  <si>
    <t>022164446661</t>
  </si>
  <si>
    <t>022164446678</t>
  </si>
  <si>
    <t>022164446685</t>
  </si>
  <si>
    <t>022164446692</t>
  </si>
  <si>
    <t>022164446708</t>
  </si>
  <si>
    <t>022164446715</t>
  </si>
  <si>
    <t>022164446722</t>
  </si>
  <si>
    <t>022164446739</t>
  </si>
  <si>
    <t>ST54-3591-3</t>
  </si>
  <si>
    <t>ST54-3592-3</t>
  </si>
  <si>
    <t>ST54-3593-3</t>
  </si>
  <si>
    <t>ST54-3594-3</t>
  </si>
  <si>
    <t>ST54-3595-3</t>
  </si>
  <si>
    <t>ST54-3596-3</t>
  </si>
  <si>
    <t>ST54-3597-3</t>
  </si>
  <si>
    <t>ST54-3598-3</t>
  </si>
  <si>
    <t>ST54-3599-3</t>
  </si>
  <si>
    <t>ST54-3600-3</t>
  </si>
  <si>
    <t>ST54-3601-3</t>
  </si>
  <si>
    <t>ST54-3602-3</t>
  </si>
  <si>
    <t>ST54-3603-3</t>
  </si>
  <si>
    <t>ST54-3604-3</t>
  </si>
  <si>
    <t>ST54-3605-3</t>
  </si>
  <si>
    <t>ST54-3606-3</t>
  </si>
  <si>
    <t>ST54-3607-3</t>
  </si>
  <si>
    <t>ST54-3608-3</t>
  </si>
  <si>
    <t>ST54-3609-3</t>
  </si>
  <si>
    <t>ST54-3610-3</t>
  </si>
  <si>
    <t>$58.36</t>
  </si>
  <si>
    <t>$69.18</t>
  </si>
  <si>
    <t>$104.97</t>
  </si>
  <si>
    <t>$110.32</t>
  </si>
  <si>
    <t>$63.61</t>
  </si>
  <si>
    <t>$99.34</t>
  </si>
  <si>
    <t>$113.45</t>
  </si>
  <si>
    <t>$71.13</t>
  </si>
  <si>
    <t>$102.15</t>
  </si>
  <si>
    <t>$65.36</t>
  </si>
  <si>
    <t>$73.09</t>
  </si>
  <si>
    <t>$116.57</t>
  </si>
  <si>
    <t>$99.99</t>
  </si>
  <si>
    <t>$84.99</t>
  </si>
  <si>
    <t>$147.99</t>
  </si>
  <si>
    <t>$157.99</t>
  </si>
  <si>
    <t>$91.99</t>
  </si>
  <si>
    <t>$141.99</t>
  </si>
  <si>
    <t>$160.99</t>
  </si>
  <si>
    <t>$101.99</t>
  </si>
  <si>
    <t>$144.99</t>
  </si>
  <si>
    <t>$92.99</t>
  </si>
  <si>
    <t>$103.99</t>
  </si>
  <si>
    <t>$163.99</t>
  </si>
  <si>
    <t>Rust</t>
  </si>
  <si>
    <t>Navy</t>
  </si>
  <si>
    <t>Ivory</t>
  </si>
  <si>
    <t>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</si>
</sst>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</numFmts>
  <fonts count="159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86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</cellStyleXfs>
  <cellXfs count="49">
    <xf numFmtId="0" fontId="0" fillId="0" borderId="0" xfId="0"/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79" fontId="3" fillId="0" borderId="2" xfId="4" applyNumberFormat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81" fontId="3" fillId="0" borderId="1" xfId="4" applyNumberFormat="1" applyBorder="1" applyAlignment="1">
      <alignment wrapText="1"/>
    </xf>
    <xf numFmtId="182" fontId="4" fillId="0" borderId="1" xfId="7" applyNumberFormat="1" applyFont="1" applyBorder="1" applyAlignment="1">
      <alignment horizontal="center" wrapText="1"/>
    </xf>
    <xf numFmtId="179" fontId="8" fillId="0" borderId="1" xfId="4" applyNumberFormat="1" applyFont="1" applyBorder="1" applyAlignment="1">
      <alignment wrapText="1"/>
    </xf>
    <xf numFmtId="179" fontId="3" fillId="0" borderId="1" xfId="4" applyNumberFormat="1" applyBorder="1" applyAlignment="1">
      <alignment horizontal="right" wrapText="1"/>
    </xf>
  </cellXfs>
  <cellStyles count="64786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3" xfId="2970"/>
    <cellStyle name="Normal 3 33 2" xfId="22960"/>
    <cellStyle name="Normal 3 33 3" xfId="22961"/>
    <cellStyle name="Normal 3 33 4" xfId="22962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2" xfId="4129"/>
    <cellStyle name="常规 23" xfId="36836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1"/>
  <sheetViews>
    <sheetView tabSelected="1" workbookViewId="0">
      <pane ySplit="1" topLeftCell="A21" activePane="bottomLeft" state="frozen"/>
      <selection pane="bottomLeft" activeCell="A22" sqref="A22:XFD47"/>
    </sheetView>
  </sheetViews>
  <sheetFormatPr defaultColWidth="9.140625" defaultRowHeight="15"/>
  <cols>
    <col min="1" max="1" width="10.140625" style="1" customWidth="1"/>
    <col min="2" max="2" width="16.85546875" style="2" customWidth="1"/>
    <col min="3" max="3" width="8.42578125" style="2" customWidth="1"/>
    <col min="4" max="4" width="7.85546875" style="2" customWidth="1"/>
    <col min="5" max="5" width="10" style="2" customWidth="1"/>
    <col min="6" max="6" width="11.42578125" style="2" customWidth="1"/>
    <col min="7" max="7" width="9.140625" style="2" customWidth="1"/>
    <col min="8" max="9" width="11.140625" style="2" customWidth="1"/>
    <col min="10" max="10" width="24.42578125" style="2" customWidth="1"/>
    <col min="11" max="11" width="9.42578125" style="2" customWidth="1"/>
    <col min="12" max="12" width="8.5703125" style="2" customWidth="1"/>
    <col min="13" max="13" width="11.42578125" style="2" customWidth="1"/>
    <col min="14" max="14" width="15.42578125" style="2" customWidth="1"/>
    <col min="15" max="15" width="8.85546875" style="2" customWidth="1"/>
    <col min="16" max="16" width="11.140625" style="3" customWidth="1"/>
    <col min="17" max="17" width="9.85546875" style="4" customWidth="1"/>
    <col min="18" max="18" width="12" style="5" customWidth="1"/>
    <col min="19" max="19" width="11.140625" style="5" customWidth="1"/>
    <col min="20" max="20" width="8.140625" style="5" customWidth="1"/>
    <col min="21" max="21" width="9.42578125" style="2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4" customWidth="1"/>
    <col min="26" max="26" width="9.42578125" style="6" customWidth="1"/>
    <col min="27" max="27" width="13" style="4" customWidth="1"/>
    <col min="28" max="28" width="14.140625" style="6" customWidth="1"/>
    <col min="29" max="29" width="13.85546875" style="2" customWidth="1"/>
    <col min="30" max="30" width="13.85546875" style="5" customWidth="1"/>
    <col min="31" max="31" width="7.85546875" style="2" customWidth="1"/>
    <col min="32" max="32" width="8.42578125" style="7" customWidth="1"/>
    <col min="33" max="33" width="12.42578125" style="5" customWidth="1"/>
    <col min="34" max="34" width="8.85546875" style="5" customWidth="1"/>
    <col min="35" max="35" width="7.85546875" style="7" customWidth="1"/>
    <col min="36" max="36" width="5.85546875" style="5" customWidth="1"/>
    <col min="37" max="37" width="12.5703125" style="7" customWidth="1"/>
    <col min="38" max="38" width="12" style="5" customWidth="1"/>
    <col min="39" max="39" width="11.5703125" style="7" customWidth="1"/>
    <col min="40" max="41" width="10.85546875" style="5" customWidth="1"/>
    <col min="42" max="42" width="9.5703125" style="2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11.140625" style="7" customWidth="1"/>
    <col min="48" max="48" width="11.42578125" style="5" customWidth="1"/>
    <col min="49" max="49" width="11.5703125" style="5" customWidth="1"/>
    <col min="50" max="50" width="12.85546875" style="5" customWidth="1"/>
    <col min="51" max="51" width="12.140625" style="7" customWidth="1"/>
    <col min="52" max="52" width="11.42578125" style="6" customWidth="1"/>
    <col min="53" max="53" width="10.140625" style="2" customWidth="1"/>
    <col min="54" max="54" width="9.140625" style="2" customWidth="1"/>
    <col min="55" max="16384" width="9.140625" style="2"/>
  </cols>
  <sheetData>
    <row r="1" spans="1:54" ht="63.6" customHeight="1">
      <c r="A1" s="8" t="s">
        <v>8</v>
      </c>
      <c r="B1" s="8" t="s">
        <v>9</v>
      </c>
      <c r="C1" s="41" t="s">
        <v>10</v>
      </c>
      <c r="D1" s="42" t="s">
        <v>0</v>
      </c>
      <c r="E1" s="42" t="s">
        <v>3</v>
      </c>
      <c r="F1" s="10" t="s">
        <v>56</v>
      </c>
      <c r="G1" s="41" t="s">
        <v>11</v>
      </c>
      <c r="H1" s="9" t="s">
        <v>12</v>
      </c>
      <c r="I1" s="9" t="s">
        <v>58</v>
      </c>
      <c r="J1" s="9" t="s">
        <v>13</v>
      </c>
      <c r="K1" s="9" t="s">
        <v>14</v>
      </c>
      <c r="L1" s="9" t="s">
        <v>15</v>
      </c>
      <c r="M1" s="41" t="s">
        <v>16</v>
      </c>
      <c r="N1" s="41" t="s">
        <v>17</v>
      </c>
      <c r="O1" s="9" t="s">
        <v>59</v>
      </c>
      <c r="P1" s="11" t="s">
        <v>18</v>
      </c>
      <c r="Q1" s="12" t="s">
        <v>19</v>
      </c>
      <c r="R1" s="13" t="s">
        <v>20</v>
      </c>
      <c r="S1" s="14" t="s">
        <v>21</v>
      </c>
      <c r="T1" s="15" t="s">
        <v>22</v>
      </c>
      <c r="U1" s="16" t="s">
        <v>1</v>
      </c>
      <c r="V1" s="44" t="s">
        <v>23</v>
      </c>
      <c r="W1" s="44" t="s">
        <v>24</v>
      </c>
      <c r="X1" s="44" t="s">
        <v>25</v>
      </c>
      <c r="Y1" s="17" t="s">
        <v>26</v>
      </c>
      <c r="Z1" s="18" t="s">
        <v>27</v>
      </c>
      <c r="AA1" s="19" t="s">
        <v>28</v>
      </c>
      <c r="AB1" s="20" t="s">
        <v>29</v>
      </c>
      <c r="AC1" s="8" t="s">
        <v>30</v>
      </c>
      <c r="AD1" s="21" t="s">
        <v>31</v>
      </c>
      <c r="AE1" s="8" t="s">
        <v>32</v>
      </c>
      <c r="AF1" s="22" t="s">
        <v>33</v>
      </c>
      <c r="AG1" s="21" t="s">
        <v>34</v>
      </c>
      <c r="AH1" s="21" t="s">
        <v>35</v>
      </c>
      <c r="AI1" s="22" t="s">
        <v>36</v>
      </c>
      <c r="AJ1" s="21" t="s">
        <v>37</v>
      </c>
      <c r="AK1" s="22" t="s">
        <v>38</v>
      </c>
      <c r="AL1" s="21" t="s">
        <v>39</v>
      </c>
      <c r="AM1" s="22" t="s">
        <v>40</v>
      </c>
      <c r="AN1" s="21" t="s">
        <v>41</v>
      </c>
      <c r="AO1" s="16" t="s">
        <v>42</v>
      </c>
      <c r="AP1" s="22" t="s">
        <v>43</v>
      </c>
      <c r="AQ1" s="21" t="s">
        <v>44</v>
      </c>
      <c r="AR1" s="16" t="s">
        <v>45</v>
      </c>
      <c r="AS1" s="22" t="s">
        <v>46</v>
      </c>
      <c r="AT1" s="21" t="s">
        <v>47</v>
      </c>
      <c r="AU1" s="21" t="s">
        <v>48</v>
      </c>
      <c r="AV1" s="23" t="s">
        <v>49</v>
      </c>
      <c r="AW1" s="24" t="s">
        <v>50</v>
      </c>
      <c r="AX1" s="23" t="s">
        <v>51</v>
      </c>
      <c r="AY1" s="25" t="s">
        <v>52</v>
      </c>
      <c r="AZ1" s="26" t="s">
        <v>53</v>
      </c>
      <c r="BA1" s="27" t="s">
        <v>54</v>
      </c>
      <c r="BB1" s="28" t="s">
        <v>55</v>
      </c>
    </row>
    <row r="2" spans="1:54" ht="87.95" customHeight="1">
      <c r="A2" s="29">
        <v>1</v>
      </c>
      <c r="B2" s="30"/>
      <c r="C2" s="30"/>
      <c r="D2" s="30" t="s">
        <v>7</v>
      </c>
      <c r="E2" s="30" t="s">
        <v>6</v>
      </c>
      <c r="F2" s="30" t="s">
        <v>5</v>
      </c>
      <c r="G2" s="30" t="s">
        <v>63</v>
      </c>
      <c r="H2" s="30" t="s">
        <v>64</v>
      </c>
      <c r="I2" s="30" t="s">
        <v>65</v>
      </c>
      <c r="J2" s="30" t="s">
        <v>66</v>
      </c>
      <c r="K2" s="30" t="s">
        <v>67</v>
      </c>
      <c r="L2" s="30" t="s">
        <v>135</v>
      </c>
      <c r="M2" s="30" t="s">
        <v>91</v>
      </c>
      <c r="N2" s="46" t="s">
        <v>71</v>
      </c>
      <c r="O2" s="30" t="s">
        <v>57</v>
      </c>
      <c r="P2" s="31"/>
      <c r="Q2" s="32">
        <v>7.8</v>
      </c>
      <c r="R2" s="33">
        <f>IF(ISERROR(P2/Q2),"",P2/Q2)</f>
        <v>0</v>
      </c>
      <c r="S2" s="34">
        <v>19.45</v>
      </c>
      <c r="T2" s="47"/>
      <c r="U2" s="30" t="s">
        <v>4</v>
      </c>
      <c r="V2" s="45">
        <v>42.5</v>
      </c>
      <c r="W2" s="45">
        <v>39</v>
      </c>
      <c r="X2" s="45">
        <v>32.5</v>
      </c>
      <c r="Y2" s="32"/>
      <c r="Z2" s="35">
        <v>3</v>
      </c>
      <c r="AA2" s="36">
        <f>IF(V2="","",V2*W2*X2/1000000)</f>
        <v>0.05</v>
      </c>
      <c r="AB2" s="37">
        <f>IF(Z2="","",65/AA2*Z2)</f>
        <v>3900</v>
      </c>
      <c r="AC2" s="30">
        <v>3800</v>
      </c>
      <c r="AD2" s="38">
        <f>IF(ISERROR(AC2/AB2),"",AC2/AB2)</f>
        <v>0.97</v>
      </c>
      <c r="AE2" s="30" t="s">
        <v>61</v>
      </c>
      <c r="AF2" s="39">
        <v>0.214</v>
      </c>
      <c r="AG2" s="38">
        <f>IF(ISERROR(S2*AF2),"",S2*AF2)</f>
        <v>4.16</v>
      </c>
      <c r="AH2" s="38">
        <f>IF(ISERROR(S2+AD2+AG2),"",S2+AD2+AG2)</f>
        <v>24.58</v>
      </c>
      <c r="AI2" s="39">
        <v>0.08</v>
      </c>
      <c r="AJ2" s="38">
        <f t="shared" ref="AJ2:AJ5" si="0">IF(ISERROR(AX2*AI2),"",AX2*AI2)</f>
        <v>4.67</v>
      </c>
      <c r="AK2" s="39">
        <v>0.16</v>
      </c>
      <c r="AL2" s="38">
        <f t="shared" ref="AL2:AL5" si="1">IF(ISERROR(AX2*AK2),"",AX2*AK2)</f>
        <v>9.34</v>
      </c>
      <c r="AM2" s="39">
        <v>0.08</v>
      </c>
      <c r="AN2" s="38">
        <f t="shared" ref="AN2:AN5" si="2">IF(ISERROR(AX2*AM2),"",AX2*AM2)</f>
        <v>4.67</v>
      </c>
      <c r="AO2" s="30" t="s">
        <v>62</v>
      </c>
      <c r="AP2" s="39">
        <v>6.5000000000000002E-2</v>
      </c>
      <c r="AQ2" s="38">
        <f t="shared" ref="AQ2:AQ5" si="3">IF(ISERROR(AX2*AP2),"",AX2*AP2)</f>
        <v>3.79</v>
      </c>
      <c r="AR2" s="30" t="s">
        <v>2</v>
      </c>
      <c r="AS2" s="39">
        <v>0.06</v>
      </c>
      <c r="AT2" s="38">
        <f>IF(ISERROR(AX2*AS2),"",AX2*AS2)</f>
        <v>3.5</v>
      </c>
      <c r="AU2" s="38">
        <f>IF(ISERROR(AJ2+AL2+AN2+AQ2+AT2),"",AJ2+AL2+AN2+AQ2+AT2)</f>
        <v>25.97</v>
      </c>
      <c r="AV2" s="38">
        <f t="shared" ref="AV2:AV5" si="4">IF(ISERROR(AH2+AU2),"",AH2+AU2)</f>
        <v>50.55</v>
      </c>
      <c r="AW2" s="40">
        <f>IF(ISERROR((AX2-AV2)/AX2),"",(AX2-AV2)/AX2)</f>
        <v>0.1338</v>
      </c>
      <c r="AX2" s="38" t="str">
        <f>AY2</f>
        <v>$58.36</v>
      </c>
      <c r="AY2" s="48" t="s">
        <v>111</v>
      </c>
      <c r="AZ2" s="48" t="s">
        <v>124</v>
      </c>
      <c r="BA2" s="39">
        <f>(AZ2-AY2)/AZ2</f>
        <v>0.31330000000000002</v>
      </c>
      <c r="BB2" s="35"/>
    </row>
    <row r="3" spans="1:54" ht="72.95" customHeight="1">
      <c r="A3" s="29">
        <v>2</v>
      </c>
      <c r="B3" s="30"/>
      <c r="C3" s="30"/>
      <c r="D3" s="30" t="s">
        <v>7</v>
      </c>
      <c r="E3" s="30" t="s">
        <v>6</v>
      </c>
      <c r="F3" s="30" t="s">
        <v>5</v>
      </c>
      <c r="G3" s="30" t="s">
        <v>63</v>
      </c>
      <c r="H3" s="30" t="s">
        <v>64</v>
      </c>
      <c r="I3" s="30" t="s">
        <v>65</v>
      </c>
      <c r="J3" s="30" t="s">
        <v>66</v>
      </c>
      <c r="K3" s="30" t="s">
        <v>68</v>
      </c>
      <c r="L3" s="30" t="s">
        <v>135</v>
      </c>
      <c r="M3" s="30" t="s">
        <v>92</v>
      </c>
      <c r="N3" s="46" t="s">
        <v>72</v>
      </c>
      <c r="O3" s="30" t="s">
        <v>57</v>
      </c>
      <c r="P3" s="31"/>
      <c r="Q3" s="32">
        <v>7.8</v>
      </c>
      <c r="R3" s="33">
        <f t="shared" ref="R3:R5" si="5">IF(ISERROR(P3/Q3),"",P3/Q3)</f>
        <v>0</v>
      </c>
      <c r="S3" s="34">
        <v>22.05</v>
      </c>
      <c r="T3" s="47"/>
      <c r="U3" s="30" t="s">
        <v>4</v>
      </c>
      <c r="V3" s="45">
        <v>42.5</v>
      </c>
      <c r="W3" s="45">
        <v>39</v>
      </c>
      <c r="X3" s="45">
        <v>32.5</v>
      </c>
      <c r="Y3" s="32"/>
      <c r="Z3" s="35">
        <v>3</v>
      </c>
      <c r="AA3" s="36">
        <f t="shared" ref="AA3:AA5" si="6">IF(V3="","",V3*W3*X3/1000000)</f>
        <v>0.05</v>
      </c>
      <c r="AB3" s="37">
        <f t="shared" ref="AB3:AB5" si="7">IF(Z3="","",65/AA3*Z3)</f>
        <v>3900</v>
      </c>
      <c r="AC3" s="30">
        <v>3800</v>
      </c>
      <c r="AD3" s="38">
        <f t="shared" ref="AD3:AD5" si="8">IF(ISERROR(AC3/AB3),"",AC3/AB3)</f>
        <v>0.97</v>
      </c>
      <c r="AE3" s="30" t="s">
        <v>61</v>
      </c>
      <c r="AF3" s="39">
        <v>0.214</v>
      </c>
      <c r="AG3" s="38">
        <f t="shared" ref="AG3:AG5" si="9">IF(ISERROR(S3*AF3),"",S3*AF3)</f>
        <v>4.72</v>
      </c>
      <c r="AH3" s="38">
        <f t="shared" ref="AH3:AH5" si="10">IF(ISERROR(S3+AD3+AG3),"",S3+AD3+AG3)</f>
        <v>27.74</v>
      </c>
      <c r="AI3" s="39">
        <v>0.08</v>
      </c>
      <c r="AJ3" s="38">
        <f t="shared" si="0"/>
        <v>5.53</v>
      </c>
      <c r="AK3" s="39">
        <v>0.16</v>
      </c>
      <c r="AL3" s="38">
        <f t="shared" si="1"/>
        <v>11.07</v>
      </c>
      <c r="AM3" s="39">
        <v>0.08</v>
      </c>
      <c r="AN3" s="38">
        <f t="shared" si="2"/>
        <v>5.53</v>
      </c>
      <c r="AO3" s="30" t="s">
        <v>62</v>
      </c>
      <c r="AP3" s="39">
        <v>6.5000000000000002E-2</v>
      </c>
      <c r="AQ3" s="38">
        <f t="shared" si="3"/>
        <v>4.5</v>
      </c>
      <c r="AR3" s="30" t="s">
        <v>2</v>
      </c>
      <c r="AS3" s="39">
        <v>0.06</v>
      </c>
      <c r="AT3" s="38">
        <f t="shared" ref="AT3:AT5" si="11">IF(ISERROR(AX3*AS3),"",AX3*AS3)</f>
        <v>4.1500000000000004</v>
      </c>
      <c r="AU3" s="38">
        <f t="shared" ref="AU3:AU5" si="12">IF(ISERROR(AJ3+AL3+AN3+AQ3+AT3),"",AJ3+AL3+AN3+AQ3+AT3)</f>
        <v>30.78</v>
      </c>
      <c r="AV3" s="38">
        <f t="shared" si="4"/>
        <v>58.52</v>
      </c>
      <c r="AW3" s="40">
        <f t="shared" ref="AW3:AW5" si="13">IF(ISERROR((AX3-AV3)/AX3),"",(AX3-AV3)/AX3)</f>
        <v>0.15409999999999999</v>
      </c>
      <c r="AX3" s="38" t="str">
        <f t="shared" ref="AX3:AX5" si="14">AY3</f>
        <v>$69.18</v>
      </c>
      <c r="AY3" s="48" t="s">
        <v>112</v>
      </c>
      <c r="AZ3" s="48" t="s">
        <v>123</v>
      </c>
      <c r="BA3" s="39">
        <f t="shared" ref="BA3:BA5" si="15">(AZ3-AY3)/AZ3</f>
        <v>0.30809999999999998</v>
      </c>
      <c r="BB3" s="35"/>
    </row>
    <row r="4" spans="1:54" ht="72.95" customHeight="1">
      <c r="A4" s="29">
        <v>3</v>
      </c>
      <c r="B4" s="30"/>
      <c r="C4" s="30"/>
      <c r="D4" s="30" t="s">
        <v>7</v>
      </c>
      <c r="E4" s="30" t="s">
        <v>6</v>
      </c>
      <c r="F4" s="30" t="s">
        <v>5</v>
      </c>
      <c r="G4" s="30" t="s">
        <v>63</v>
      </c>
      <c r="H4" s="30" t="s">
        <v>64</v>
      </c>
      <c r="I4" s="30" t="s">
        <v>65</v>
      </c>
      <c r="J4" s="30" t="s">
        <v>66</v>
      </c>
      <c r="K4" s="30" t="s">
        <v>69</v>
      </c>
      <c r="L4" s="30" t="s">
        <v>135</v>
      </c>
      <c r="M4" s="30" t="s">
        <v>93</v>
      </c>
      <c r="N4" s="46" t="s">
        <v>73</v>
      </c>
      <c r="O4" s="30" t="s">
        <v>57</v>
      </c>
      <c r="P4" s="31"/>
      <c r="Q4" s="32">
        <v>7.8</v>
      </c>
      <c r="R4" s="33">
        <f t="shared" si="5"/>
        <v>0</v>
      </c>
      <c r="S4" s="34">
        <v>31.49</v>
      </c>
      <c r="T4" s="47"/>
      <c r="U4" s="30" t="s">
        <v>4</v>
      </c>
      <c r="V4" s="45">
        <v>52.5</v>
      </c>
      <c r="W4" s="45">
        <v>44</v>
      </c>
      <c r="X4" s="45">
        <v>34</v>
      </c>
      <c r="Y4" s="32"/>
      <c r="Z4" s="35">
        <v>3</v>
      </c>
      <c r="AA4" s="36">
        <f t="shared" si="6"/>
        <v>0.08</v>
      </c>
      <c r="AB4" s="37">
        <f t="shared" si="7"/>
        <v>2438</v>
      </c>
      <c r="AC4" s="30">
        <v>3800</v>
      </c>
      <c r="AD4" s="38">
        <f t="shared" si="8"/>
        <v>1.56</v>
      </c>
      <c r="AE4" s="30" t="s">
        <v>61</v>
      </c>
      <c r="AF4" s="39">
        <v>0.214</v>
      </c>
      <c r="AG4" s="38">
        <f t="shared" si="9"/>
        <v>6.74</v>
      </c>
      <c r="AH4" s="38">
        <f t="shared" si="10"/>
        <v>39.79</v>
      </c>
      <c r="AI4" s="39">
        <v>0.08</v>
      </c>
      <c r="AJ4" s="38">
        <f t="shared" si="0"/>
        <v>8.4</v>
      </c>
      <c r="AK4" s="39">
        <v>0.16</v>
      </c>
      <c r="AL4" s="38">
        <f t="shared" si="1"/>
        <v>16.8</v>
      </c>
      <c r="AM4" s="39">
        <v>0.08</v>
      </c>
      <c r="AN4" s="38">
        <f t="shared" si="2"/>
        <v>8.4</v>
      </c>
      <c r="AO4" s="30" t="s">
        <v>62</v>
      </c>
      <c r="AP4" s="39">
        <v>6.5000000000000002E-2</v>
      </c>
      <c r="AQ4" s="38">
        <f t="shared" si="3"/>
        <v>6.82</v>
      </c>
      <c r="AR4" s="30" t="s">
        <v>2</v>
      </c>
      <c r="AS4" s="39">
        <v>0.06</v>
      </c>
      <c r="AT4" s="38">
        <f t="shared" si="11"/>
        <v>6.3</v>
      </c>
      <c r="AU4" s="38">
        <f t="shared" si="12"/>
        <v>46.72</v>
      </c>
      <c r="AV4" s="38">
        <f t="shared" si="4"/>
        <v>86.51</v>
      </c>
      <c r="AW4" s="40">
        <f t="shared" si="13"/>
        <v>0.1759</v>
      </c>
      <c r="AX4" s="38" t="str">
        <f t="shared" si="14"/>
        <v>$104.97</v>
      </c>
      <c r="AY4" s="48" t="s">
        <v>113</v>
      </c>
      <c r="AZ4" s="48" t="s">
        <v>125</v>
      </c>
      <c r="BA4" s="39">
        <f t="shared" si="15"/>
        <v>0.29070000000000001</v>
      </c>
      <c r="BB4" s="35"/>
    </row>
    <row r="5" spans="1:54" ht="72.95" customHeight="1">
      <c r="A5" s="29">
        <v>4</v>
      </c>
      <c r="B5" s="30"/>
      <c r="C5" s="30"/>
      <c r="D5" s="30" t="s">
        <v>7</v>
      </c>
      <c r="E5" s="30" t="s">
        <v>6</v>
      </c>
      <c r="F5" s="30" t="s">
        <v>5</v>
      </c>
      <c r="G5" s="30" t="s">
        <v>63</v>
      </c>
      <c r="H5" s="30" t="s">
        <v>64</v>
      </c>
      <c r="I5" s="30" t="s">
        <v>65</v>
      </c>
      <c r="J5" s="30" t="s">
        <v>66</v>
      </c>
      <c r="K5" s="30" t="s">
        <v>70</v>
      </c>
      <c r="L5" s="30" t="s">
        <v>135</v>
      </c>
      <c r="M5" s="30" t="s">
        <v>94</v>
      </c>
      <c r="N5" s="46" t="s">
        <v>74</v>
      </c>
      <c r="O5" s="30" t="s">
        <v>57</v>
      </c>
      <c r="P5" s="31"/>
      <c r="Q5" s="32">
        <v>7.8</v>
      </c>
      <c r="R5" s="33">
        <f t="shared" si="5"/>
        <v>0</v>
      </c>
      <c r="S5" s="34">
        <v>35.520000000000003</v>
      </c>
      <c r="T5" s="47"/>
      <c r="U5" s="30" t="s">
        <v>4</v>
      </c>
      <c r="V5" s="45">
        <v>52.5</v>
      </c>
      <c r="W5" s="45">
        <v>44</v>
      </c>
      <c r="X5" s="45">
        <v>34</v>
      </c>
      <c r="Y5" s="32"/>
      <c r="Z5" s="35">
        <v>3</v>
      </c>
      <c r="AA5" s="36">
        <f t="shared" si="6"/>
        <v>0.08</v>
      </c>
      <c r="AB5" s="37">
        <f t="shared" si="7"/>
        <v>2438</v>
      </c>
      <c r="AC5" s="30">
        <v>3800</v>
      </c>
      <c r="AD5" s="38">
        <f t="shared" si="8"/>
        <v>1.56</v>
      </c>
      <c r="AE5" s="30" t="s">
        <v>61</v>
      </c>
      <c r="AF5" s="39">
        <v>0.214</v>
      </c>
      <c r="AG5" s="38">
        <f t="shared" si="9"/>
        <v>7.6</v>
      </c>
      <c r="AH5" s="38">
        <f t="shared" si="10"/>
        <v>44.68</v>
      </c>
      <c r="AI5" s="39">
        <v>0.08</v>
      </c>
      <c r="AJ5" s="38">
        <f t="shared" si="0"/>
        <v>8.83</v>
      </c>
      <c r="AK5" s="39">
        <v>0.16</v>
      </c>
      <c r="AL5" s="38">
        <f t="shared" si="1"/>
        <v>17.649999999999999</v>
      </c>
      <c r="AM5" s="39">
        <v>0.08</v>
      </c>
      <c r="AN5" s="38">
        <f t="shared" si="2"/>
        <v>8.83</v>
      </c>
      <c r="AO5" s="30" t="s">
        <v>62</v>
      </c>
      <c r="AP5" s="39">
        <v>6.5000000000000002E-2</v>
      </c>
      <c r="AQ5" s="38">
        <f t="shared" si="3"/>
        <v>7.17</v>
      </c>
      <c r="AR5" s="30" t="s">
        <v>2</v>
      </c>
      <c r="AS5" s="39">
        <v>0.06</v>
      </c>
      <c r="AT5" s="38">
        <f t="shared" si="11"/>
        <v>6.62</v>
      </c>
      <c r="AU5" s="38">
        <f t="shared" si="12"/>
        <v>49.1</v>
      </c>
      <c r="AV5" s="38">
        <f t="shared" si="4"/>
        <v>93.78</v>
      </c>
      <c r="AW5" s="40">
        <f t="shared" si="13"/>
        <v>0.14990000000000001</v>
      </c>
      <c r="AX5" s="38" t="str">
        <f t="shared" si="14"/>
        <v>$110.32</v>
      </c>
      <c r="AY5" s="48" t="s">
        <v>114</v>
      </c>
      <c r="AZ5" s="48" t="s">
        <v>126</v>
      </c>
      <c r="BA5" s="39">
        <f t="shared" si="15"/>
        <v>0.30170000000000002</v>
      </c>
      <c r="BB5" s="35"/>
    </row>
    <row r="6" spans="1:54" ht="87.95" customHeight="1">
      <c r="A6" s="29">
        <v>5</v>
      </c>
      <c r="B6" s="30"/>
      <c r="C6" s="30"/>
      <c r="D6" s="30" t="s">
        <v>7</v>
      </c>
      <c r="E6" s="30" t="s">
        <v>6</v>
      </c>
      <c r="F6" s="30" t="s">
        <v>5</v>
      </c>
      <c r="G6" s="30" t="s">
        <v>63</v>
      </c>
      <c r="H6" s="30" t="s">
        <v>64</v>
      </c>
      <c r="I6" s="30" t="s">
        <v>65</v>
      </c>
      <c r="J6" s="30" t="s">
        <v>66</v>
      </c>
      <c r="K6" s="30" t="s">
        <v>67</v>
      </c>
      <c r="L6" s="30" t="s">
        <v>136</v>
      </c>
      <c r="M6" s="30" t="s">
        <v>95</v>
      </c>
      <c r="N6" s="46" t="s">
        <v>75</v>
      </c>
      <c r="O6" s="30" t="s">
        <v>57</v>
      </c>
      <c r="P6" s="31"/>
      <c r="Q6" s="32">
        <v>7.8</v>
      </c>
      <c r="R6" s="33">
        <f>IF(ISERROR(P6/Q6),"",P6/Q6)</f>
        <v>0</v>
      </c>
      <c r="S6" s="34">
        <v>19.45</v>
      </c>
      <c r="T6" s="47"/>
      <c r="U6" s="30" t="s">
        <v>4</v>
      </c>
      <c r="V6" s="45">
        <v>42.5</v>
      </c>
      <c r="W6" s="45">
        <v>39</v>
      </c>
      <c r="X6" s="45">
        <v>32.5</v>
      </c>
      <c r="Y6" s="32"/>
      <c r="Z6" s="35">
        <v>3</v>
      </c>
      <c r="AA6" s="36">
        <f>IF(V6="","",V6*W6*X6/1000000)</f>
        <v>0.05</v>
      </c>
      <c r="AB6" s="37">
        <f>IF(Z6="","",65/AA6*Z6)</f>
        <v>3900</v>
      </c>
      <c r="AC6" s="30">
        <v>3800</v>
      </c>
      <c r="AD6" s="38">
        <f>IF(ISERROR(AC6/AB6),"",AC6/AB6)</f>
        <v>0.97</v>
      </c>
      <c r="AE6" s="30" t="s">
        <v>61</v>
      </c>
      <c r="AF6" s="39">
        <v>0.214</v>
      </c>
      <c r="AG6" s="38">
        <f>IF(ISERROR(S6*AF6),"",S6*AF6)</f>
        <v>4.16</v>
      </c>
      <c r="AH6" s="38">
        <f>IF(ISERROR(S6+AD6+AG6),"",S6+AD6+AG6)</f>
        <v>24.58</v>
      </c>
      <c r="AI6" s="39">
        <v>0.08</v>
      </c>
      <c r="AJ6" s="38">
        <f t="shared" ref="AJ6:AJ21" si="16">IF(ISERROR(AX6*AI6),"",AX6*AI6)</f>
        <v>5.09</v>
      </c>
      <c r="AK6" s="39">
        <v>0.16</v>
      </c>
      <c r="AL6" s="38">
        <f t="shared" ref="AL6:AL21" si="17">IF(ISERROR(AX6*AK6),"",AX6*AK6)</f>
        <v>10.18</v>
      </c>
      <c r="AM6" s="39">
        <v>0.08</v>
      </c>
      <c r="AN6" s="38">
        <f t="shared" ref="AN6:AN21" si="18">IF(ISERROR(AX6*AM6),"",AX6*AM6)</f>
        <v>5.09</v>
      </c>
      <c r="AO6" s="30" t="s">
        <v>62</v>
      </c>
      <c r="AP6" s="39">
        <v>6.5000000000000002E-2</v>
      </c>
      <c r="AQ6" s="38">
        <f t="shared" ref="AQ6:AQ21" si="19">IF(ISERROR(AX6*AP6),"",AX6*AP6)</f>
        <v>4.13</v>
      </c>
      <c r="AR6" s="30" t="s">
        <v>2</v>
      </c>
      <c r="AS6" s="39">
        <v>0.06</v>
      </c>
      <c r="AT6" s="38">
        <f>IF(ISERROR(AX6*AS6),"",AX6*AS6)</f>
        <v>3.82</v>
      </c>
      <c r="AU6" s="38">
        <f>IF(ISERROR(AJ6+AL6+AN6+AQ6+AT6),"",AJ6+AL6+AN6+AQ6+AT6)</f>
        <v>28.31</v>
      </c>
      <c r="AV6" s="38">
        <f t="shared" ref="AV6:AV21" si="20">IF(ISERROR(AH6+AU6),"",AH6+AU6)</f>
        <v>52.89</v>
      </c>
      <c r="AW6" s="40">
        <f>IF(ISERROR((AX6-AV6)/AX6),"",(AX6-AV6)/AX6)</f>
        <v>0.16850000000000001</v>
      </c>
      <c r="AX6" s="38" t="str">
        <f>AY6</f>
        <v>$63.61</v>
      </c>
      <c r="AY6" s="48" t="s">
        <v>115</v>
      </c>
      <c r="AZ6" s="48" t="s">
        <v>127</v>
      </c>
      <c r="BA6" s="39">
        <f>(AZ6-AY6)/AZ6</f>
        <v>0.3085</v>
      </c>
      <c r="BB6" s="35"/>
    </row>
    <row r="7" spans="1:54" ht="72.95" customHeight="1">
      <c r="A7" s="29">
        <v>6</v>
      </c>
      <c r="B7" s="30"/>
      <c r="C7" s="30"/>
      <c r="D7" s="30" t="s">
        <v>7</v>
      </c>
      <c r="E7" s="30" t="s">
        <v>6</v>
      </c>
      <c r="F7" s="30" t="s">
        <v>5</v>
      </c>
      <c r="G7" s="30" t="s">
        <v>63</v>
      </c>
      <c r="H7" s="30" t="s">
        <v>64</v>
      </c>
      <c r="I7" s="30" t="s">
        <v>65</v>
      </c>
      <c r="J7" s="30" t="s">
        <v>66</v>
      </c>
      <c r="K7" s="30" t="s">
        <v>68</v>
      </c>
      <c r="L7" s="30" t="s">
        <v>136</v>
      </c>
      <c r="M7" s="30" t="s">
        <v>96</v>
      </c>
      <c r="N7" s="46" t="s">
        <v>76</v>
      </c>
      <c r="O7" s="30" t="s">
        <v>57</v>
      </c>
      <c r="P7" s="31"/>
      <c r="Q7" s="32">
        <v>7.8</v>
      </c>
      <c r="R7" s="33">
        <f t="shared" ref="R7:R9" si="21">IF(ISERROR(P7/Q7),"",P7/Q7)</f>
        <v>0</v>
      </c>
      <c r="S7" s="34">
        <v>22.05</v>
      </c>
      <c r="T7" s="47"/>
      <c r="U7" s="30" t="s">
        <v>4</v>
      </c>
      <c r="V7" s="45">
        <v>42.5</v>
      </c>
      <c r="W7" s="45">
        <v>39</v>
      </c>
      <c r="X7" s="45">
        <v>32.5</v>
      </c>
      <c r="Y7" s="32"/>
      <c r="Z7" s="35">
        <v>3</v>
      </c>
      <c r="AA7" s="36">
        <f t="shared" ref="AA7:AA9" si="22">IF(V7="","",V7*W7*X7/1000000)</f>
        <v>0.05</v>
      </c>
      <c r="AB7" s="37">
        <f t="shared" ref="AB7:AB9" si="23">IF(Z7="","",65/AA7*Z7)</f>
        <v>3900</v>
      </c>
      <c r="AC7" s="30">
        <v>3800</v>
      </c>
      <c r="AD7" s="38">
        <f t="shared" ref="AD7:AD9" si="24">IF(ISERROR(AC7/AB7),"",AC7/AB7)</f>
        <v>0.97</v>
      </c>
      <c r="AE7" s="30" t="s">
        <v>61</v>
      </c>
      <c r="AF7" s="39">
        <v>0.214</v>
      </c>
      <c r="AG7" s="38">
        <f t="shared" ref="AG7:AG9" si="25">IF(ISERROR(S7*AF7),"",S7*AF7)</f>
        <v>4.72</v>
      </c>
      <c r="AH7" s="38">
        <f t="shared" ref="AH7:AH9" si="26">IF(ISERROR(S7+AD7+AG7),"",S7+AD7+AG7)</f>
        <v>27.74</v>
      </c>
      <c r="AI7" s="39">
        <v>0.08</v>
      </c>
      <c r="AJ7" s="38">
        <f t="shared" si="16"/>
        <v>5.53</v>
      </c>
      <c r="AK7" s="39">
        <v>0.16</v>
      </c>
      <c r="AL7" s="38">
        <f t="shared" si="17"/>
        <v>11.07</v>
      </c>
      <c r="AM7" s="39">
        <v>0.08</v>
      </c>
      <c r="AN7" s="38">
        <f t="shared" si="18"/>
        <v>5.53</v>
      </c>
      <c r="AO7" s="30" t="s">
        <v>62</v>
      </c>
      <c r="AP7" s="39">
        <v>6.5000000000000002E-2</v>
      </c>
      <c r="AQ7" s="38">
        <f t="shared" si="19"/>
        <v>4.5</v>
      </c>
      <c r="AR7" s="30" t="s">
        <v>2</v>
      </c>
      <c r="AS7" s="39">
        <v>0.06</v>
      </c>
      <c r="AT7" s="38">
        <f t="shared" ref="AT7:AT9" si="27">IF(ISERROR(AX7*AS7),"",AX7*AS7)</f>
        <v>4.1500000000000004</v>
      </c>
      <c r="AU7" s="38">
        <f t="shared" ref="AU7:AU9" si="28">IF(ISERROR(AJ7+AL7+AN7+AQ7+AT7),"",AJ7+AL7+AN7+AQ7+AT7)</f>
        <v>30.78</v>
      </c>
      <c r="AV7" s="38">
        <f t="shared" si="20"/>
        <v>58.52</v>
      </c>
      <c r="AW7" s="40">
        <f t="shared" ref="AW7:AW9" si="29">IF(ISERROR((AX7-AV7)/AX7),"",(AX7-AV7)/AX7)</f>
        <v>0.15409999999999999</v>
      </c>
      <c r="AX7" s="38" t="str">
        <f t="shared" ref="AX7:AX9" si="30">AY7</f>
        <v>$69.18</v>
      </c>
      <c r="AY7" s="48" t="s">
        <v>112</v>
      </c>
      <c r="AZ7" s="48" t="s">
        <v>123</v>
      </c>
      <c r="BA7" s="39">
        <f t="shared" ref="BA7:BA9" si="31">(AZ7-AY7)/AZ7</f>
        <v>0.30809999999999998</v>
      </c>
      <c r="BB7" s="35"/>
    </row>
    <row r="8" spans="1:54" ht="72.95" customHeight="1">
      <c r="A8" s="29">
        <v>7</v>
      </c>
      <c r="B8" s="30"/>
      <c r="C8" s="30"/>
      <c r="D8" s="30" t="s">
        <v>7</v>
      </c>
      <c r="E8" s="30" t="s">
        <v>6</v>
      </c>
      <c r="F8" s="30" t="s">
        <v>5</v>
      </c>
      <c r="G8" s="30" t="s">
        <v>63</v>
      </c>
      <c r="H8" s="30" t="s">
        <v>64</v>
      </c>
      <c r="I8" s="30" t="s">
        <v>65</v>
      </c>
      <c r="J8" s="30" t="s">
        <v>66</v>
      </c>
      <c r="K8" s="30" t="s">
        <v>69</v>
      </c>
      <c r="L8" s="30" t="s">
        <v>136</v>
      </c>
      <c r="M8" s="30" t="s">
        <v>97</v>
      </c>
      <c r="N8" s="46" t="s">
        <v>77</v>
      </c>
      <c r="O8" s="30" t="s">
        <v>57</v>
      </c>
      <c r="P8" s="31"/>
      <c r="Q8" s="32">
        <v>7.8</v>
      </c>
      <c r="R8" s="33">
        <f t="shared" si="21"/>
        <v>0</v>
      </c>
      <c r="S8" s="34">
        <v>31.49</v>
      </c>
      <c r="T8" s="47"/>
      <c r="U8" s="30" t="s">
        <v>4</v>
      </c>
      <c r="V8" s="45">
        <v>52.5</v>
      </c>
      <c r="W8" s="45">
        <v>44</v>
      </c>
      <c r="X8" s="45">
        <v>34</v>
      </c>
      <c r="Y8" s="32"/>
      <c r="Z8" s="35">
        <v>3</v>
      </c>
      <c r="AA8" s="36">
        <f t="shared" si="22"/>
        <v>0.08</v>
      </c>
      <c r="AB8" s="37">
        <f t="shared" si="23"/>
        <v>2438</v>
      </c>
      <c r="AC8" s="30">
        <v>3800</v>
      </c>
      <c r="AD8" s="38">
        <f t="shared" si="24"/>
        <v>1.56</v>
      </c>
      <c r="AE8" s="30" t="s">
        <v>61</v>
      </c>
      <c r="AF8" s="39">
        <v>0.214</v>
      </c>
      <c r="AG8" s="38">
        <f t="shared" si="25"/>
        <v>6.74</v>
      </c>
      <c r="AH8" s="38">
        <f t="shared" si="26"/>
        <v>39.79</v>
      </c>
      <c r="AI8" s="39">
        <v>0.08</v>
      </c>
      <c r="AJ8" s="38">
        <f t="shared" si="16"/>
        <v>7.95</v>
      </c>
      <c r="AK8" s="39">
        <v>0.16</v>
      </c>
      <c r="AL8" s="38">
        <f t="shared" si="17"/>
        <v>15.89</v>
      </c>
      <c r="AM8" s="39">
        <v>0.08</v>
      </c>
      <c r="AN8" s="38">
        <f t="shared" si="18"/>
        <v>7.95</v>
      </c>
      <c r="AO8" s="30" t="s">
        <v>62</v>
      </c>
      <c r="AP8" s="39">
        <v>6.5000000000000002E-2</v>
      </c>
      <c r="AQ8" s="38">
        <f t="shared" si="19"/>
        <v>6.46</v>
      </c>
      <c r="AR8" s="30" t="s">
        <v>2</v>
      </c>
      <c r="AS8" s="39">
        <v>0.06</v>
      </c>
      <c r="AT8" s="38">
        <f t="shared" si="27"/>
        <v>5.96</v>
      </c>
      <c r="AU8" s="38">
        <f t="shared" si="28"/>
        <v>44.21</v>
      </c>
      <c r="AV8" s="38">
        <f t="shared" si="20"/>
        <v>84</v>
      </c>
      <c r="AW8" s="40">
        <f t="shared" si="29"/>
        <v>0.15440000000000001</v>
      </c>
      <c r="AX8" s="38" t="str">
        <f t="shared" si="30"/>
        <v>$99.34</v>
      </c>
      <c r="AY8" s="48" t="s">
        <v>116</v>
      </c>
      <c r="AZ8" s="48" t="s">
        <v>128</v>
      </c>
      <c r="BA8" s="39">
        <f t="shared" si="31"/>
        <v>0.3004</v>
      </c>
      <c r="BB8" s="35"/>
    </row>
    <row r="9" spans="1:54" ht="72.95" customHeight="1">
      <c r="A9" s="29">
        <v>8</v>
      </c>
      <c r="B9" s="30"/>
      <c r="C9" s="30"/>
      <c r="D9" s="30" t="s">
        <v>7</v>
      </c>
      <c r="E9" s="30" t="s">
        <v>6</v>
      </c>
      <c r="F9" s="30" t="s">
        <v>5</v>
      </c>
      <c r="G9" s="30" t="s">
        <v>63</v>
      </c>
      <c r="H9" s="30" t="s">
        <v>64</v>
      </c>
      <c r="I9" s="30" t="s">
        <v>65</v>
      </c>
      <c r="J9" s="30" t="s">
        <v>66</v>
      </c>
      <c r="K9" s="30" t="s">
        <v>70</v>
      </c>
      <c r="L9" s="30" t="s">
        <v>136</v>
      </c>
      <c r="M9" s="30" t="s">
        <v>98</v>
      </c>
      <c r="N9" s="46" t="s">
        <v>78</v>
      </c>
      <c r="O9" s="30" t="s">
        <v>57</v>
      </c>
      <c r="P9" s="31"/>
      <c r="Q9" s="32">
        <v>7.8</v>
      </c>
      <c r="R9" s="33">
        <f t="shared" si="21"/>
        <v>0</v>
      </c>
      <c r="S9" s="34">
        <v>35.520000000000003</v>
      </c>
      <c r="T9" s="47"/>
      <c r="U9" s="30" t="s">
        <v>4</v>
      </c>
      <c r="V9" s="45">
        <v>52.5</v>
      </c>
      <c r="W9" s="45">
        <v>44</v>
      </c>
      <c r="X9" s="45">
        <v>34</v>
      </c>
      <c r="Y9" s="32"/>
      <c r="Z9" s="35">
        <v>3</v>
      </c>
      <c r="AA9" s="36">
        <f t="shared" si="22"/>
        <v>0.08</v>
      </c>
      <c r="AB9" s="37">
        <f t="shared" si="23"/>
        <v>2438</v>
      </c>
      <c r="AC9" s="30">
        <v>3800</v>
      </c>
      <c r="AD9" s="38">
        <f t="shared" si="24"/>
        <v>1.56</v>
      </c>
      <c r="AE9" s="30" t="s">
        <v>61</v>
      </c>
      <c r="AF9" s="39">
        <v>0.214</v>
      </c>
      <c r="AG9" s="38">
        <f t="shared" si="25"/>
        <v>7.6</v>
      </c>
      <c r="AH9" s="38">
        <f t="shared" si="26"/>
        <v>44.68</v>
      </c>
      <c r="AI9" s="39">
        <v>0.08</v>
      </c>
      <c r="AJ9" s="38">
        <f t="shared" si="16"/>
        <v>9.08</v>
      </c>
      <c r="AK9" s="39">
        <v>0.16</v>
      </c>
      <c r="AL9" s="38">
        <f t="shared" si="17"/>
        <v>18.149999999999999</v>
      </c>
      <c r="AM9" s="39">
        <v>0.08</v>
      </c>
      <c r="AN9" s="38">
        <f t="shared" si="18"/>
        <v>9.08</v>
      </c>
      <c r="AO9" s="30" t="s">
        <v>62</v>
      </c>
      <c r="AP9" s="39">
        <v>6.5000000000000002E-2</v>
      </c>
      <c r="AQ9" s="38">
        <f t="shared" si="19"/>
        <v>7.37</v>
      </c>
      <c r="AR9" s="30" t="s">
        <v>2</v>
      </c>
      <c r="AS9" s="39">
        <v>0.06</v>
      </c>
      <c r="AT9" s="38">
        <f t="shared" si="27"/>
        <v>6.81</v>
      </c>
      <c r="AU9" s="38">
        <f t="shared" si="28"/>
        <v>50.49</v>
      </c>
      <c r="AV9" s="38">
        <f t="shared" si="20"/>
        <v>95.17</v>
      </c>
      <c r="AW9" s="40">
        <f t="shared" si="29"/>
        <v>0.16109999999999999</v>
      </c>
      <c r="AX9" s="38" t="str">
        <f t="shared" si="30"/>
        <v>$113.45</v>
      </c>
      <c r="AY9" s="48" t="s">
        <v>117</v>
      </c>
      <c r="AZ9" s="48" t="s">
        <v>129</v>
      </c>
      <c r="BA9" s="39">
        <f t="shared" si="31"/>
        <v>0.29530000000000001</v>
      </c>
      <c r="BB9" s="35"/>
    </row>
    <row r="10" spans="1:54" ht="87.95" customHeight="1">
      <c r="A10" s="29">
        <v>9</v>
      </c>
      <c r="B10" s="30"/>
      <c r="C10" s="30"/>
      <c r="D10" s="30" t="s">
        <v>7</v>
      </c>
      <c r="E10" s="30" t="s">
        <v>6</v>
      </c>
      <c r="F10" s="30" t="s">
        <v>5</v>
      </c>
      <c r="G10" s="30" t="s">
        <v>63</v>
      </c>
      <c r="H10" s="30" t="s">
        <v>64</v>
      </c>
      <c r="I10" s="30" t="s">
        <v>65</v>
      </c>
      <c r="J10" s="30" t="s">
        <v>66</v>
      </c>
      <c r="K10" s="30" t="s">
        <v>67</v>
      </c>
      <c r="L10" s="30" t="s">
        <v>60</v>
      </c>
      <c r="M10" s="30" t="s">
        <v>99</v>
      </c>
      <c r="N10" s="46" t="s">
        <v>79</v>
      </c>
      <c r="O10" s="30" t="s">
        <v>57</v>
      </c>
      <c r="P10" s="31"/>
      <c r="Q10" s="32">
        <v>7.8</v>
      </c>
      <c r="R10" s="33">
        <f>IF(ISERROR(P10/Q10),"",P10/Q10)</f>
        <v>0</v>
      </c>
      <c r="S10" s="34">
        <v>19.45</v>
      </c>
      <c r="T10" s="47"/>
      <c r="U10" s="30" t="s">
        <v>4</v>
      </c>
      <c r="V10" s="45">
        <v>42.5</v>
      </c>
      <c r="W10" s="45">
        <v>39</v>
      </c>
      <c r="X10" s="45">
        <v>32.5</v>
      </c>
      <c r="Y10" s="32"/>
      <c r="Z10" s="35">
        <v>3</v>
      </c>
      <c r="AA10" s="36">
        <f>IF(V10="","",V10*W10*X10/1000000)</f>
        <v>0.05</v>
      </c>
      <c r="AB10" s="37">
        <f>IF(Z10="","",65/AA10*Z10)</f>
        <v>3900</v>
      </c>
      <c r="AC10" s="30">
        <v>3800</v>
      </c>
      <c r="AD10" s="38">
        <f>IF(ISERROR(AC10/AB10),"",AC10/AB10)</f>
        <v>0.97</v>
      </c>
      <c r="AE10" s="30" t="s">
        <v>61</v>
      </c>
      <c r="AF10" s="39">
        <v>0.214</v>
      </c>
      <c r="AG10" s="38">
        <f>IF(ISERROR(S10*AF10),"",S10*AF10)</f>
        <v>4.16</v>
      </c>
      <c r="AH10" s="38">
        <f>IF(ISERROR(S10+AD10+AG10),"",S10+AD10+AG10)</f>
        <v>24.58</v>
      </c>
      <c r="AI10" s="39">
        <v>0.08</v>
      </c>
      <c r="AJ10" s="38">
        <f t="shared" si="16"/>
        <v>5.09</v>
      </c>
      <c r="AK10" s="39">
        <v>0.16</v>
      </c>
      <c r="AL10" s="38">
        <f t="shared" si="17"/>
        <v>10.18</v>
      </c>
      <c r="AM10" s="39">
        <v>0.08</v>
      </c>
      <c r="AN10" s="38">
        <f t="shared" si="18"/>
        <v>5.09</v>
      </c>
      <c r="AO10" s="30" t="s">
        <v>62</v>
      </c>
      <c r="AP10" s="39">
        <v>6.5000000000000002E-2</v>
      </c>
      <c r="AQ10" s="38">
        <f t="shared" si="19"/>
        <v>4.13</v>
      </c>
      <c r="AR10" s="30" t="s">
        <v>2</v>
      </c>
      <c r="AS10" s="39">
        <v>0.06</v>
      </c>
      <c r="AT10" s="38">
        <f>IF(ISERROR(AX10*AS10),"",AX10*AS10)</f>
        <v>3.82</v>
      </c>
      <c r="AU10" s="38">
        <f>IF(ISERROR(AJ10+AL10+AN10+AQ10+AT10),"",AJ10+AL10+AN10+AQ10+AT10)</f>
        <v>28.31</v>
      </c>
      <c r="AV10" s="38">
        <f t="shared" si="20"/>
        <v>52.89</v>
      </c>
      <c r="AW10" s="40">
        <f>IF(ISERROR((AX10-AV10)/AX10),"",(AX10-AV10)/AX10)</f>
        <v>0.16850000000000001</v>
      </c>
      <c r="AX10" s="38" t="str">
        <f>AY10</f>
        <v>$63.61</v>
      </c>
      <c r="AY10" s="48" t="s">
        <v>115</v>
      </c>
      <c r="AZ10" s="48" t="s">
        <v>127</v>
      </c>
      <c r="BA10" s="39">
        <f>(AZ10-AY10)/AZ10</f>
        <v>0.3085</v>
      </c>
      <c r="BB10" s="35"/>
    </row>
    <row r="11" spans="1:54" ht="72.95" customHeight="1">
      <c r="A11" s="29">
        <v>10</v>
      </c>
      <c r="B11" s="30"/>
      <c r="C11" s="30"/>
      <c r="D11" s="30" t="s">
        <v>7</v>
      </c>
      <c r="E11" s="30" t="s">
        <v>6</v>
      </c>
      <c r="F11" s="30" t="s">
        <v>5</v>
      </c>
      <c r="G11" s="30" t="s">
        <v>63</v>
      </c>
      <c r="H11" s="30" t="s">
        <v>64</v>
      </c>
      <c r="I11" s="30" t="s">
        <v>65</v>
      </c>
      <c r="J11" s="30" t="s">
        <v>66</v>
      </c>
      <c r="K11" s="30" t="s">
        <v>68</v>
      </c>
      <c r="L11" s="30" t="s">
        <v>60</v>
      </c>
      <c r="M11" s="30" t="s">
        <v>100</v>
      </c>
      <c r="N11" s="46" t="s">
        <v>80</v>
      </c>
      <c r="O11" s="30" t="s">
        <v>57</v>
      </c>
      <c r="P11" s="31"/>
      <c r="Q11" s="32">
        <v>7.8</v>
      </c>
      <c r="R11" s="33">
        <f t="shared" ref="R11:R13" si="32">IF(ISERROR(P11/Q11),"",P11/Q11)</f>
        <v>0</v>
      </c>
      <c r="S11" s="34">
        <v>22.05</v>
      </c>
      <c r="T11" s="47"/>
      <c r="U11" s="30" t="s">
        <v>4</v>
      </c>
      <c r="V11" s="45">
        <v>42.5</v>
      </c>
      <c r="W11" s="45">
        <v>39</v>
      </c>
      <c r="X11" s="45">
        <v>32.5</v>
      </c>
      <c r="Y11" s="32"/>
      <c r="Z11" s="35">
        <v>3</v>
      </c>
      <c r="AA11" s="36">
        <f t="shared" ref="AA11:AA13" si="33">IF(V11="","",V11*W11*X11/1000000)</f>
        <v>0.05</v>
      </c>
      <c r="AB11" s="37">
        <f t="shared" ref="AB11:AB13" si="34">IF(Z11="","",65/AA11*Z11)</f>
        <v>3900</v>
      </c>
      <c r="AC11" s="30">
        <v>3800</v>
      </c>
      <c r="AD11" s="38">
        <f t="shared" ref="AD11:AD13" si="35">IF(ISERROR(AC11/AB11),"",AC11/AB11)</f>
        <v>0.97</v>
      </c>
      <c r="AE11" s="30" t="s">
        <v>61</v>
      </c>
      <c r="AF11" s="39">
        <v>0.214</v>
      </c>
      <c r="AG11" s="38">
        <f t="shared" ref="AG11:AG13" si="36">IF(ISERROR(S11*AF11),"",S11*AF11)</f>
        <v>4.72</v>
      </c>
      <c r="AH11" s="38">
        <f t="shared" ref="AH11:AH13" si="37">IF(ISERROR(S11+AD11+AG11),"",S11+AD11+AG11)</f>
        <v>27.74</v>
      </c>
      <c r="AI11" s="39">
        <v>0.08</v>
      </c>
      <c r="AJ11" s="38">
        <f t="shared" si="16"/>
        <v>5.69</v>
      </c>
      <c r="AK11" s="39">
        <v>0.16</v>
      </c>
      <c r="AL11" s="38">
        <f t="shared" si="17"/>
        <v>11.38</v>
      </c>
      <c r="AM11" s="39">
        <v>0.08</v>
      </c>
      <c r="AN11" s="38">
        <f t="shared" si="18"/>
        <v>5.69</v>
      </c>
      <c r="AO11" s="30" t="s">
        <v>62</v>
      </c>
      <c r="AP11" s="39">
        <v>6.5000000000000002E-2</v>
      </c>
      <c r="AQ11" s="38">
        <f t="shared" si="19"/>
        <v>4.62</v>
      </c>
      <c r="AR11" s="30" t="s">
        <v>2</v>
      </c>
      <c r="AS11" s="39">
        <v>0.06</v>
      </c>
      <c r="AT11" s="38">
        <f t="shared" ref="AT11:AT13" si="38">IF(ISERROR(AX11*AS11),"",AX11*AS11)</f>
        <v>4.2699999999999996</v>
      </c>
      <c r="AU11" s="38">
        <f t="shared" ref="AU11:AU13" si="39">IF(ISERROR(AJ11+AL11+AN11+AQ11+AT11),"",AJ11+AL11+AN11+AQ11+AT11)</f>
        <v>31.65</v>
      </c>
      <c r="AV11" s="38">
        <f t="shared" si="20"/>
        <v>59.39</v>
      </c>
      <c r="AW11" s="40">
        <f t="shared" ref="AW11:AW13" si="40">IF(ISERROR((AX11-AV11)/AX11),"",(AX11-AV11)/AX11)</f>
        <v>0.16500000000000001</v>
      </c>
      <c r="AX11" s="38" t="str">
        <f t="shared" ref="AX11:AX13" si="41">AY11</f>
        <v>$71.13</v>
      </c>
      <c r="AY11" s="48" t="s">
        <v>118</v>
      </c>
      <c r="AZ11" s="48" t="s">
        <v>130</v>
      </c>
      <c r="BA11" s="39">
        <f t="shared" ref="BA11:BA13" si="42">(AZ11-AY11)/AZ11</f>
        <v>0.30259999999999998</v>
      </c>
      <c r="BB11" s="35"/>
    </row>
    <row r="12" spans="1:54" ht="72.95" customHeight="1">
      <c r="A12" s="29">
        <v>11</v>
      </c>
      <c r="B12" s="30"/>
      <c r="C12" s="30"/>
      <c r="D12" s="30" t="s">
        <v>7</v>
      </c>
      <c r="E12" s="30" t="s">
        <v>6</v>
      </c>
      <c r="F12" s="30" t="s">
        <v>5</v>
      </c>
      <c r="G12" s="30" t="s">
        <v>63</v>
      </c>
      <c r="H12" s="30" t="s">
        <v>64</v>
      </c>
      <c r="I12" s="30" t="s">
        <v>65</v>
      </c>
      <c r="J12" s="30" t="s">
        <v>66</v>
      </c>
      <c r="K12" s="30" t="s">
        <v>69</v>
      </c>
      <c r="L12" s="30" t="s">
        <v>60</v>
      </c>
      <c r="M12" s="30" t="s">
        <v>101</v>
      </c>
      <c r="N12" s="46" t="s">
        <v>81</v>
      </c>
      <c r="O12" s="30" t="s">
        <v>57</v>
      </c>
      <c r="P12" s="31"/>
      <c r="Q12" s="32">
        <v>7.8</v>
      </c>
      <c r="R12" s="33">
        <f t="shared" si="32"/>
        <v>0</v>
      </c>
      <c r="S12" s="34">
        <v>31.49</v>
      </c>
      <c r="T12" s="47"/>
      <c r="U12" s="30" t="s">
        <v>4</v>
      </c>
      <c r="V12" s="45">
        <v>52.5</v>
      </c>
      <c r="W12" s="45">
        <v>44</v>
      </c>
      <c r="X12" s="45">
        <v>34</v>
      </c>
      <c r="Y12" s="32"/>
      <c r="Z12" s="35">
        <v>3</v>
      </c>
      <c r="AA12" s="36">
        <f t="shared" si="33"/>
        <v>0.08</v>
      </c>
      <c r="AB12" s="37">
        <f t="shared" si="34"/>
        <v>2438</v>
      </c>
      <c r="AC12" s="30">
        <v>3800</v>
      </c>
      <c r="AD12" s="38">
        <f t="shared" si="35"/>
        <v>1.56</v>
      </c>
      <c r="AE12" s="30" t="s">
        <v>61</v>
      </c>
      <c r="AF12" s="39">
        <v>0.214</v>
      </c>
      <c r="AG12" s="38">
        <f t="shared" si="36"/>
        <v>6.74</v>
      </c>
      <c r="AH12" s="38">
        <f t="shared" si="37"/>
        <v>39.79</v>
      </c>
      <c r="AI12" s="39">
        <v>0.08</v>
      </c>
      <c r="AJ12" s="38">
        <f t="shared" si="16"/>
        <v>8.17</v>
      </c>
      <c r="AK12" s="39">
        <v>0.16</v>
      </c>
      <c r="AL12" s="38">
        <f t="shared" si="17"/>
        <v>16.34</v>
      </c>
      <c r="AM12" s="39">
        <v>0.08</v>
      </c>
      <c r="AN12" s="38">
        <f t="shared" si="18"/>
        <v>8.17</v>
      </c>
      <c r="AO12" s="30" t="s">
        <v>62</v>
      </c>
      <c r="AP12" s="39">
        <v>6.5000000000000002E-2</v>
      </c>
      <c r="AQ12" s="38">
        <f t="shared" si="19"/>
        <v>6.64</v>
      </c>
      <c r="AR12" s="30" t="s">
        <v>2</v>
      </c>
      <c r="AS12" s="39">
        <v>0.06</v>
      </c>
      <c r="AT12" s="38">
        <f t="shared" si="38"/>
        <v>6.13</v>
      </c>
      <c r="AU12" s="38">
        <f t="shared" si="39"/>
        <v>45.45</v>
      </c>
      <c r="AV12" s="38">
        <f t="shared" si="20"/>
        <v>85.24</v>
      </c>
      <c r="AW12" s="40">
        <f t="shared" si="40"/>
        <v>0.16550000000000001</v>
      </c>
      <c r="AX12" s="38" t="str">
        <f t="shared" si="41"/>
        <v>$102.15</v>
      </c>
      <c r="AY12" s="48" t="s">
        <v>119</v>
      </c>
      <c r="AZ12" s="48" t="s">
        <v>131</v>
      </c>
      <c r="BA12" s="39">
        <f t="shared" si="42"/>
        <v>0.29549999999999998</v>
      </c>
      <c r="BB12" s="35"/>
    </row>
    <row r="13" spans="1:54" ht="72.95" customHeight="1">
      <c r="A13" s="29">
        <v>12</v>
      </c>
      <c r="B13" s="30"/>
      <c r="C13" s="30"/>
      <c r="D13" s="30" t="s">
        <v>7</v>
      </c>
      <c r="E13" s="30" t="s">
        <v>6</v>
      </c>
      <c r="F13" s="30" t="s">
        <v>5</v>
      </c>
      <c r="G13" s="30" t="s">
        <v>63</v>
      </c>
      <c r="H13" s="30" t="s">
        <v>64</v>
      </c>
      <c r="I13" s="30" t="s">
        <v>65</v>
      </c>
      <c r="J13" s="30" t="s">
        <v>66</v>
      </c>
      <c r="K13" s="30" t="s">
        <v>70</v>
      </c>
      <c r="L13" s="30" t="s">
        <v>60</v>
      </c>
      <c r="M13" s="30" t="s">
        <v>102</v>
      </c>
      <c r="N13" s="46" t="s">
        <v>82</v>
      </c>
      <c r="O13" s="30" t="s">
        <v>57</v>
      </c>
      <c r="P13" s="31"/>
      <c r="Q13" s="32">
        <v>7.8</v>
      </c>
      <c r="R13" s="33">
        <f t="shared" si="32"/>
        <v>0</v>
      </c>
      <c r="S13" s="34">
        <v>35.520000000000003</v>
      </c>
      <c r="T13" s="47"/>
      <c r="U13" s="30" t="s">
        <v>4</v>
      </c>
      <c r="V13" s="45">
        <v>52.5</v>
      </c>
      <c r="W13" s="45">
        <v>44</v>
      </c>
      <c r="X13" s="45">
        <v>34</v>
      </c>
      <c r="Y13" s="32"/>
      <c r="Z13" s="35">
        <v>3</v>
      </c>
      <c r="AA13" s="36">
        <f t="shared" si="33"/>
        <v>0.08</v>
      </c>
      <c r="AB13" s="37">
        <f t="shared" si="34"/>
        <v>2438</v>
      </c>
      <c r="AC13" s="30">
        <v>3800</v>
      </c>
      <c r="AD13" s="38">
        <f t="shared" si="35"/>
        <v>1.56</v>
      </c>
      <c r="AE13" s="30" t="s">
        <v>61</v>
      </c>
      <c r="AF13" s="39">
        <v>0.214</v>
      </c>
      <c r="AG13" s="38">
        <f t="shared" si="36"/>
        <v>7.6</v>
      </c>
      <c r="AH13" s="38">
        <f t="shared" si="37"/>
        <v>44.68</v>
      </c>
      <c r="AI13" s="39">
        <v>0.08</v>
      </c>
      <c r="AJ13" s="38">
        <f t="shared" si="16"/>
        <v>8.83</v>
      </c>
      <c r="AK13" s="39">
        <v>0.16</v>
      </c>
      <c r="AL13" s="38">
        <f t="shared" si="17"/>
        <v>17.649999999999999</v>
      </c>
      <c r="AM13" s="39">
        <v>0.08</v>
      </c>
      <c r="AN13" s="38">
        <f t="shared" si="18"/>
        <v>8.83</v>
      </c>
      <c r="AO13" s="30" t="s">
        <v>62</v>
      </c>
      <c r="AP13" s="39">
        <v>6.5000000000000002E-2</v>
      </c>
      <c r="AQ13" s="38">
        <f t="shared" si="19"/>
        <v>7.17</v>
      </c>
      <c r="AR13" s="30" t="s">
        <v>2</v>
      </c>
      <c r="AS13" s="39">
        <v>0.06</v>
      </c>
      <c r="AT13" s="38">
        <f t="shared" si="38"/>
        <v>6.62</v>
      </c>
      <c r="AU13" s="38">
        <f t="shared" si="39"/>
        <v>49.1</v>
      </c>
      <c r="AV13" s="38">
        <f t="shared" si="20"/>
        <v>93.78</v>
      </c>
      <c r="AW13" s="40">
        <f t="shared" si="40"/>
        <v>0.14990000000000001</v>
      </c>
      <c r="AX13" s="38" t="str">
        <f t="shared" si="41"/>
        <v>$110.32</v>
      </c>
      <c r="AY13" s="48" t="s">
        <v>114</v>
      </c>
      <c r="AZ13" s="48" t="s">
        <v>126</v>
      </c>
      <c r="BA13" s="39">
        <f t="shared" si="42"/>
        <v>0.30170000000000002</v>
      </c>
      <c r="BB13" s="35"/>
    </row>
    <row r="14" spans="1:54" ht="87.95" customHeight="1">
      <c r="A14" s="29">
        <v>13</v>
      </c>
      <c r="B14" s="30"/>
      <c r="C14" s="30"/>
      <c r="D14" s="30" t="s">
        <v>7</v>
      </c>
      <c r="E14" s="30" t="s">
        <v>6</v>
      </c>
      <c r="F14" s="30" t="s">
        <v>5</v>
      </c>
      <c r="G14" s="30" t="s">
        <v>63</v>
      </c>
      <c r="H14" s="30" t="s">
        <v>64</v>
      </c>
      <c r="I14" s="30" t="s">
        <v>65</v>
      </c>
      <c r="J14" s="30" t="s">
        <v>66</v>
      </c>
      <c r="K14" s="30" t="s">
        <v>67</v>
      </c>
      <c r="L14" s="30" t="s">
        <v>137</v>
      </c>
      <c r="M14" s="30" t="s">
        <v>103</v>
      </c>
      <c r="N14" s="46" t="s">
        <v>83</v>
      </c>
      <c r="O14" s="30" t="s">
        <v>57</v>
      </c>
      <c r="P14" s="31"/>
      <c r="Q14" s="32">
        <v>7.8</v>
      </c>
      <c r="R14" s="33">
        <f>IF(ISERROR(P14/Q14),"",P14/Q14)</f>
        <v>0</v>
      </c>
      <c r="S14" s="34">
        <v>19.45</v>
      </c>
      <c r="T14" s="47"/>
      <c r="U14" s="30" t="s">
        <v>4</v>
      </c>
      <c r="V14" s="45">
        <v>42.5</v>
      </c>
      <c r="W14" s="45">
        <v>39</v>
      </c>
      <c r="X14" s="45">
        <v>32.5</v>
      </c>
      <c r="Y14" s="32"/>
      <c r="Z14" s="35">
        <v>3</v>
      </c>
      <c r="AA14" s="36">
        <f>IF(V14="","",V14*W14*X14/1000000)</f>
        <v>0.05</v>
      </c>
      <c r="AB14" s="37">
        <f>IF(Z14="","",65/AA14*Z14)</f>
        <v>3900</v>
      </c>
      <c r="AC14" s="30">
        <v>3800</v>
      </c>
      <c r="AD14" s="38">
        <f>IF(ISERROR(AC14/AB14),"",AC14/AB14)</f>
        <v>0.97</v>
      </c>
      <c r="AE14" s="30" t="s">
        <v>61</v>
      </c>
      <c r="AF14" s="39">
        <v>0.214</v>
      </c>
      <c r="AG14" s="38">
        <f>IF(ISERROR(S14*AF14),"",S14*AF14)</f>
        <v>4.16</v>
      </c>
      <c r="AH14" s="38">
        <f>IF(ISERROR(S14+AD14+AG14),"",S14+AD14+AG14)</f>
        <v>24.58</v>
      </c>
      <c r="AI14" s="39">
        <v>0.08</v>
      </c>
      <c r="AJ14" s="38">
        <f t="shared" si="16"/>
        <v>5.23</v>
      </c>
      <c r="AK14" s="39">
        <v>0.16</v>
      </c>
      <c r="AL14" s="38">
        <f t="shared" si="17"/>
        <v>10.46</v>
      </c>
      <c r="AM14" s="39">
        <v>0.08</v>
      </c>
      <c r="AN14" s="38">
        <f t="shared" si="18"/>
        <v>5.23</v>
      </c>
      <c r="AO14" s="30" t="s">
        <v>62</v>
      </c>
      <c r="AP14" s="39">
        <v>6.5000000000000002E-2</v>
      </c>
      <c r="AQ14" s="38">
        <f t="shared" si="19"/>
        <v>4.25</v>
      </c>
      <c r="AR14" s="30" t="s">
        <v>2</v>
      </c>
      <c r="AS14" s="39">
        <v>0.06</v>
      </c>
      <c r="AT14" s="38">
        <f>IF(ISERROR(AX14*AS14),"",AX14*AS14)</f>
        <v>3.92</v>
      </c>
      <c r="AU14" s="38">
        <f>IF(ISERROR(AJ14+AL14+AN14+AQ14+AT14),"",AJ14+AL14+AN14+AQ14+AT14)</f>
        <v>29.09</v>
      </c>
      <c r="AV14" s="38">
        <f t="shared" si="20"/>
        <v>53.67</v>
      </c>
      <c r="AW14" s="40">
        <f>IF(ISERROR((AX14-AV14)/AX14),"",(AX14-AV14)/AX14)</f>
        <v>0.1789</v>
      </c>
      <c r="AX14" s="38" t="str">
        <f>AY14</f>
        <v>$65.36</v>
      </c>
      <c r="AY14" s="48" t="s">
        <v>120</v>
      </c>
      <c r="AZ14" s="48" t="s">
        <v>132</v>
      </c>
      <c r="BA14" s="39">
        <f>(AZ14-AY14)/AZ14</f>
        <v>0.29709999999999998</v>
      </c>
      <c r="BB14" s="35"/>
    </row>
    <row r="15" spans="1:54" ht="72.95" customHeight="1">
      <c r="A15" s="29">
        <v>14</v>
      </c>
      <c r="B15" s="30"/>
      <c r="C15" s="30"/>
      <c r="D15" s="30" t="s">
        <v>7</v>
      </c>
      <c r="E15" s="30" t="s">
        <v>6</v>
      </c>
      <c r="F15" s="30" t="s">
        <v>5</v>
      </c>
      <c r="G15" s="30" t="s">
        <v>63</v>
      </c>
      <c r="H15" s="30" t="s">
        <v>64</v>
      </c>
      <c r="I15" s="30" t="s">
        <v>65</v>
      </c>
      <c r="J15" s="30" t="s">
        <v>66</v>
      </c>
      <c r="K15" s="30" t="s">
        <v>68</v>
      </c>
      <c r="L15" s="30" t="s">
        <v>137</v>
      </c>
      <c r="M15" s="30" t="s">
        <v>104</v>
      </c>
      <c r="N15" s="46" t="s">
        <v>84</v>
      </c>
      <c r="O15" s="30" t="s">
        <v>57</v>
      </c>
      <c r="P15" s="31"/>
      <c r="Q15" s="32">
        <v>7.8</v>
      </c>
      <c r="R15" s="33">
        <f t="shared" ref="R15:R17" si="43">IF(ISERROR(P15/Q15),"",P15/Q15)</f>
        <v>0</v>
      </c>
      <c r="S15" s="34">
        <v>22.05</v>
      </c>
      <c r="T15" s="47"/>
      <c r="U15" s="30" t="s">
        <v>4</v>
      </c>
      <c r="V15" s="45">
        <v>42.5</v>
      </c>
      <c r="W15" s="45">
        <v>39</v>
      </c>
      <c r="X15" s="45">
        <v>32.5</v>
      </c>
      <c r="Y15" s="32"/>
      <c r="Z15" s="35">
        <v>3</v>
      </c>
      <c r="AA15" s="36">
        <f t="shared" ref="AA15:AA17" si="44">IF(V15="","",V15*W15*X15/1000000)</f>
        <v>0.05</v>
      </c>
      <c r="AB15" s="37">
        <f t="shared" ref="AB15:AB17" si="45">IF(Z15="","",65/AA15*Z15)</f>
        <v>3900</v>
      </c>
      <c r="AC15" s="30">
        <v>3800</v>
      </c>
      <c r="AD15" s="38">
        <f t="shared" ref="AD15:AD17" si="46">IF(ISERROR(AC15/AB15),"",AC15/AB15)</f>
        <v>0.97</v>
      </c>
      <c r="AE15" s="30" t="s">
        <v>61</v>
      </c>
      <c r="AF15" s="39">
        <v>0.214</v>
      </c>
      <c r="AG15" s="38">
        <f t="shared" ref="AG15:AG17" si="47">IF(ISERROR(S15*AF15),"",S15*AF15)</f>
        <v>4.72</v>
      </c>
      <c r="AH15" s="38">
        <f t="shared" ref="AH15:AH17" si="48">IF(ISERROR(S15+AD15+AG15),"",S15+AD15+AG15)</f>
        <v>27.74</v>
      </c>
      <c r="AI15" s="39">
        <v>0.08</v>
      </c>
      <c r="AJ15" s="38">
        <f t="shared" si="16"/>
        <v>5.85</v>
      </c>
      <c r="AK15" s="39">
        <v>0.16</v>
      </c>
      <c r="AL15" s="38">
        <f t="shared" si="17"/>
        <v>11.69</v>
      </c>
      <c r="AM15" s="39">
        <v>0.08</v>
      </c>
      <c r="AN15" s="38">
        <f t="shared" si="18"/>
        <v>5.85</v>
      </c>
      <c r="AO15" s="30" t="s">
        <v>62</v>
      </c>
      <c r="AP15" s="39">
        <v>6.5000000000000002E-2</v>
      </c>
      <c r="AQ15" s="38">
        <f t="shared" si="19"/>
        <v>4.75</v>
      </c>
      <c r="AR15" s="30" t="s">
        <v>2</v>
      </c>
      <c r="AS15" s="39">
        <v>0.06</v>
      </c>
      <c r="AT15" s="38">
        <f t="shared" ref="AT15:AT17" si="49">IF(ISERROR(AX15*AS15),"",AX15*AS15)</f>
        <v>4.3899999999999997</v>
      </c>
      <c r="AU15" s="38">
        <f t="shared" ref="AU15:AU17" si="50">IF(ISERROR(AJ15+AL15+AN15+AQ15+AT15),"",AJ15+AL15+AN15+AQ15+AT15)</f>
        <v>32.53</v>
      </c>
      <c r="AV15" s="38">
        <f t="shared" si="20"/>
        <v>60.27</v>
      </c>
      <c r="AW15" s="40">
        <f t="shared" ref="AW15:AW17" si="51">IF(ISERROR((AX15-AV15)/AX15),"",(AX15-AV15)/AX15)</f>
        <v>0.1754</v>
      </c>
      <c r="AX15" s="38" t="str">
        <f t="shared" ref="AX15:AX17" si="52">AY15</f>
        <v>$73.09</v>
      </c>
      <c r="AY15" s="48" t="s">
        <v>121</v>
      </c>
      <c r="AZ15" s="48" t="s">
        <v>133</v>
      </c>
      <c r="BA15" s="39">
        <f t="shared" ref="BA15:BA17" si="53">(AZ15-AY15)/AZ15</f>
        <v>0.29709999999999998</v>
      </c>
      <c r="BB15" s="35"/>
    </row>
    <row r="16" spans="1:54" ht="72.95" customHeight="1">
      <c r="A16" s="29">
        <v>15</v>
      </c>
      <c r="B16" s="30"/>
      <c r="C16" s="30"/>
      <c r="D16" s="30" t="s">
        <v>7</v>
      </c>
      <c r="E16" s="30" t="s">
        <v>6</v>
      </c>
      <c r="F16" s="30" t="s">
        <v>5</v>
      </c>
      <c r="G16" s="30" t="s">
        <v>63</v>
      </c>
      <c r="H16" s="30" t="s">
        <v>64</v>
      </c>
      <c r="I16" s="30" t="s">
        <v>65</v>
      </c>
      <c r="J16" s="30" t="s">
        <v>66</v>
      </c>
      <c r="K16" s="30" t="s">
        <v>69</v>
      </c>
      <c r="L16" s="30" t="s">
        <v>137</v>
      </c>
      <c r="M16" s="30" t="s">
        <v>105</v>
      </c>
      <c r="N16" s="46" t="s">
        <v>85</v>
      </c>
      <c r="O16" s="30" t="s">
        <v>57</v>
      </c>
      <c r="P16" s="31"/>
      <c r="Q16" s="32">
        <v>7.8</v>
      </c>
      <c r="R16" s="33">
        <f t="shared" si="43"/>
        <v>0</v>
      </c>
      <c r="S16" s="34">
        <v>31.49</v>
      </c>
      <c r="T16" s="47"/>
      <c r="U16" s="30" t="s">
        <v>4</v>
      </c>
      <c r="V16" s="45">
        <v>52.5</v>
      </c>
      <c r="W16" s="45">
        <v>44</v>
      </c>
      <c r="X16" s="45">
        <v>34</v>
      </c>
      <c r="Y16" s="32"/>
      <c r="Z16" s="35">
        <v>3</v>
      </c>
      <c r="AA16" s="36">
        <f t="shared" si="44"/>
        <v>0.08</v>
      </c>
      <c r="AB16" s="37">
        <f t="shared" si="45"/>
        <v>2438</v>
      </c>
      <c r="AC16" s="30">
        <v>3800</v>
      </c>
      <c r="AD16" s="38">
        <f t="shared" si="46"/>
        <v>1.56</v>
      </c>
      <c r="AE16" s="30" t="s">
        <v>61</v>
      </c>
      <c r="AF16" s="39">
        <v>0.214</v>
      </c>
      <c r="AG16" s="38">
        <f t="shared" si="47"/>
        <v>6.74</v>
      </c>
      <c r="AH16" s="38">
        <f t="shared" si="48"/>
        <v>39.79</v>
      </c>
      <c r="AI16" s="39">
        <v>0.08</v>
      </c>
      <c r="AJ16" s="38">
        <f t="shared" si="16"/>
        <v>8.4</v>
      </c>
      <c r="AK16" s="39">
        <v>0.16</v>
      </c>
      <c r="AL16" s="38">
        <f t="shared" si="17"/>
        <v>16.8</v>
      </c>
      <c r="AM16" s="39">
        <v>0.08</v>
      </c>
      <c r="AN16" s="38">
        <f t="shared" si="18"/>
        <v>8.4</v>
      </c>
      <c r="AO16" s="30" t="s">
        <v>62</v>
      </c>
      <c r="AP16" s="39">
        <v>6.5000000000000002E-2</v>
      </c>
      <c r="AQ16" s="38">
        <f t="shared" si="19"/>
        <v>6.82</v>
      </c>
      <c r="AR16" s="30" t="s">
        <v>2</v>
      </c>
      <c r="AS16" s="39">
        <v>0.06</v>
      </c>
      <c r="AT16" s="38">
        <f t="shared" si="49"/>
        <v>6.3</v>
      </c>
      <c r="AU16" s="38">
        <f t="shared" si="50"/>
        <v>46.72</v>
      </c>
      <c r="AV16" s="38">
        <f t="shared" si="20"/>
        <v>86.51</v>
      </c>
      <c r="AW16" s="40">
        <f t="shared" si="51"/>
        <v>0.1759</v>
      </c>
      <c r="AX16" s="38" t="str">
        <f t="shared" si="52"/>
        <v>$104.97</v>
      </c>
      <c r="AY16" s="48" t="s">
        <v>113</v>
      </c>
      <c r="AZ16" s="48" t="s">
        <v>125</v>
      </c>
      <c r="BA16" s="39">
        <f t="shared" si="53"/>
        <v>0.29070000000000001</v>
      </c>
      <c r="BB16" s="35"/>
    </row>
    <row r="17" spans="1:54" ht="72.95" customHeight="1">
      <c r="A17" s="29">
        <v>16</v>
      </c>
      <c r="B17" s="30"/>
      <c r="C17" s="30"/>
      <c r="D17" s="30" t="s">
        <v>7</v>
      </c>
      <c r="E17" s="30" t="s">
        <v>6</v>
      </c>
      <c r="F17" s="30" t="s">
        <v>5</v>
      </c>
      <c r="G17" s="30" t="s">
        <v>63</v>
      </c>
      <c r="H17" s="30" t="s">
        <v>64</v>
      </c>
      <c r="I17" s="30" t="s">
        <v>65</v>
      </c>
      <c r="J17" s="30" t="s">
        <v>66</v>
      </c>
      <c r="K17" s="30" t="s">
        <v>70</v>
      </c>
      <c r="L17" s="30" t="s">
        <v>137</v>
      </c>
      <c r="M17" s="30" t="s">
        <v>106</v>
      </c>
      <c r="N17" s="46" t="s">
        <v>86</v>
      </c>
      <c r="O17" s="30" t="s">
        <v>57</v>
      </c>
      <c r="P17" s="31"/>
      <c r="Q17" s="32">
        <v>7.8</v>
      </c>
      <c r="R17" s="33">
        <f t="shared" si="43"/>
        <v>0</v>
      </c>
      <c r="S17" s="34">
        <v>35.520000000000003</v>
      </c>
      <c r="T17" s="47"/>
      <c r="U17" s="30" t="s">
        <v>4</v>
      </c>
      <c r="V17" s="45">
        <v>52.5</v>
      </c>
      <c r="W17" s="45">
        <v>44</v>
      </c>
      <c r="X17" s="45">
        <v>34</v>
      </c>
      <c r="Y17" s="32"/>
      <c r="Z17" s="35">
        <v>3</v>
      </c>
      <c r="AA17" s="36">
        <f t="shared" si="44"/>
        <v>0.08</v>
      </c>
      <c r="AB17" s="37">
        <f t="shared" si="45"/>
        <v>2438</v>
      </c>
      <c r="AC17" s="30">
        <v>3800</v>
      </c>
      <c r="AD17" s="38">
        <f t="shared" si="46"/>
        <v>1.56</v>
      </c>
      <c r="AE17" s="30" t="s">
        <v>61</v>
      </c>
      <c r="AF17" s="39">
        <v>0.214</v>
      </c>
      <c r="AG17" s="38">
        <f t="shared" si="47"/>
        <v>7.6</v>
      </c>
      <c r="AH17" s="38">
        <f t="shared" si="48"/>
        <v>44.68</v>
      </c>
      <c r="AI17" s="39">
        <v>0.08</v>
      </c>
      <c r="AJ17" s="38">
        <f t="shared" si="16"/>
        <v>9.33</v>
      </c>
      <c r="AK17" s="39">
        <v>0.16</v>
      </c>
      <c r="AL17" s="38">
        <f t="shared" si="17"/>
        <v>18.649999999999999</v>
      </c>
      <c r="AM17" s="39">
        <v>0.08</v>
      </c>
      <c r="AN17" s="38">
        <f t="shared" si="18"/>
        <v>9.33</v>
      </c>
      <c r="AO17" s="30" t="s">
        <v>62</v>
      </c>
      <c r="AP17" s="39">
        <v>6.5000000000000002E-2</v>
      </c>
      <c r="AQ17" s="38">
        <f t="shared" si="19"/>
        <v>7.58</v>
      </c>
      <c r="AR17" s="30" t="s">
        <v>2</v>
      </c>
      <c r="AS17" s="39">
        <v>0.06</v>
      </c>
      <c r="AT17" s="38">
        <f t="shared" si="49"/>
        <v>6.99</v>
      </c>
      <c r="AU17" s="38">
        <f t="shared" si="50"/>
        <v>51.88</v>
      </c>
      <c r="AV17" s="38">
        <f t="shared" si="20"/>
        <v>96.56</v>
      </c>
      <c r="AW17" s="40">
        <f t="shared" si="51"/>
        <v>0.17169999999999999</v>
      </c>
      <c r="AX17" s="38" t="str">
        <f t="shared" si="52"/>
        <v>$116.57</v>
      </c>
      <c r="AY17" s="48" t="s">
        <v>122</v>
      </c>
      <c r="AZ17" s="48" t="s">
        <v>134</v>
      </c>
      <c r="BA17" s="39">
        <f t="shared" si="53"/>
        <v>0.28920000000000001</v>
      </c>
      <c r="BB17" s="35"/>
    </row>
    <row r="18" spans="1:54" ht="87.95" customHeight="1">
      <c r="A18" s="29">
        <v>17</v>
      </c>
      <c r="B18" s="30"/>
      <c r="C18" s="30"/>
      <c r="D18" s="30" t="s">
        <v>7</v>
      </c>
      <c r="E18" s="30" t="s">
        <v>6</v>
      </c>
      <c r="F18" s="30" t="s">
        <v>5</v>
      </c>
      <c r="G18" s="30" t="s">
        <v>63</v>
      </c>
      <c r="H18" s="30" t="s">
        <v>64</v>
      </c>
      <c r="I18" s="30" t="s">
        <v>65</v>
      </c>
      <c r="J18" s="30" t="s">
        <v>66</v>
      </c>
      <c r="K18" s="30" t="s">
        <v>67</v>
      </c>
      <c r="L18" s="30" t="s">
        <v>138</v>
      </c>
      <c r="M18" s="30" t="s">
        <v>107</v>
      </c>
      <c r="N18" s="46" t="s">
        <v>87</v>
      </c>
      <c r="O18" s="30" t="s">
        <v>57</v>
      </c>
      <c r="P18" s="31"/>
      <c r="Q18" s="32">
        <v>7.8</v>
      </c>
      <c r="R18" s="33">
        <f>IF(ISERROR(P18/Q18),"",P18/Q18)</f>
        <v>0</v>
      </c>
      <c r="S18" s="34">
        <v>19.45</v>
      </c>
      <c r="T18" s="47"/>
      <c r="U18" s="30" t="s">
        <v>4</v>
      </c>
      <c r="V18" s="45">
        <v>42.5</v>
      </c>
      <c r="W18" s="45">
        <v>39</v>
      </c>
      <c r="X18" s="45">
        <v>32.5</v>
      </c>
      <c r="Y18" s="32"/>
      <c r="Z18" s="35">
        <v>3</v>
      </c>
      <c r="AA18" s="36">
        <f>IF(V18="","",V18*W18*X18/1000000)</f>
        <v>0.05</v>
      </c>
      <c r="AB18" s="37">
        <f>IF(Z18="","",65/AA18*Z18)</f>
        <v>3900</v>
      </c>
      <c r="AC18" s="30">
        <v>3800</v>
      </c>
      <c r="AD18" s="38">
        <f>IF(ISERROR(AC18/AB18),"",AC18/AB18)</f>
        <v>0.97</v>
      </c>
      <c r="AE18" s="30" t="s">
        <v>61</v>
      </c>
      <c r="AF18" s="39">
        <v>0.214</v>
      </c>
      <c r="AG18" s="38">
        <f>IF(ISERROR(S18*AF18),"",S18*AF18)</f>
        <v>4.16</v>
      </c>
      <c r="AH18" s="38">
        <f>IF(ISERROR(S18+AD18+AG18),"",S18+AD18+AG18)</f>
        <v>24.58</v>
      </c>
      <c r="AI18" s="39">
        <v>0.08</v>
      </c>
      <c r="AJ18" s="38">
        <f t="shared" si="16"/>
        <v>4.67</v>
      </c>
      <c r="AK18" s="39">
        <v>0.16</v>
      </c>
      <c r="AL18" s="38">
        <f t="shared" si="17"/>
        <v>9.34</v>
      </c>
      <c r="AM18" s="39">
        <v>0.08</v>
      </c>
      <c r="AN18" s="38">
        <f t="shared" si="18"/>
        <v>4.67</v>
      </c>
      <c r="AO18" s="30" t="s">
        <v>62</v>
      </c>
      <c r="AP18" s="39">
        <v>6.5000000000000002E-2</v>
      </c>
      <c r="AQ18" s="38">
        <f t="shared" si="19"/>
        <v>3.79</v>
      </c>
      <c r="AR18" s="30" t="s">
        <v>2</v>
      </c>
      <c r="AS18" s="39">
        <v>0.06</v>
      </c>
      <c r="AT18" s="38">
        <f>IF(ISERROR(AX18*AS18),"",AX18*AS18)</f>
        <v>3.5</v>
      </c>
      <c r="AU18" s="38">
        <f>IF(ISERROR(AJ18+AL18+AN18+AQ18+AT18),"",AJ18+AL18+AN18+AQ18+AT18)</f>
        <v>25.97</v>
      </c>
      <c r="AV18" s="38">
        <f t="shared" si="20"/>
        <v>50.55</v>
      </c>
      <c r="AW18" s="40">
        <f>IF(ISERROR((AX18-AV18)/AX18),"",(AX18-AV18)/AX18)</f>
        <v>0.1338</v>
      </c>
      <c r="AX18" s="38" t="str">
        <f>AY18</f>
        <v>$58.36</v>
      </c>
      <c r="AY18" s="48" t="s">
        <v>111</v>
      </c>
      <c r="AZ18" s="48" t="s">
        <v>124</v>
      </c>
      <c r="BA18" s="39">
        <f>(AZ18-AY18)/AZ18</f>
        <v>0.31330000000000002</v>
      </c>
      <c r="BB18" s="35"/>
    </row>
    <row r="19" spans="1:54" ht="72.95" customHeight="1">
      <c r="A19" s="29">
        <v>18</v>
      </c>
      <c r="B19" s="30"/>
      <c r="C19" s="30"/>
      <c r="D19" s="30" t="s">
        <v>7</v>
      </c>
      <c r="E19" s="30" t="s">
        <v>6</v>
      </c>
      <c r="F19" s="30" t="s">
        <v>5</v>
      </c>
      <c r="G19" s="30" t="s">
        <v>63</v>
      </c>
      <c r="H19" s="30" t="s">
        <v>64</v>
      </c>
      <c r="I19" s="30" t="s">
        <v>65</v>
      </c>
      <c r="J19" s="30" t="s">
        <v>66</v>
      </c>
      <c r="K19" s="30" t="s">
        <v>68</v>
      </c>
      <c r="L19" s="30" t="s">
        <v>138</v>
      </c>
      <c r="M19" s="30" t="s">
        <v>108</v>
      </c>
      <c r="N19" s="46" t="s">
        <v>88</v>
      </c>
      <c r="O19" s="30" t="s">
        <v>57</v>
      </c>
      <c r="P19" s="31"/>
      <c r="Q19" s="32">
        <v>7.8</v>
      </c>
      <c r="R19" s="33">
        <f t="shared" ref="R19:R21" si="54">IF(ISERROR(P19/Q19),"",P19/Q19)</f>
        <v>0</v>
      </c>
      <c r="S19" s="34">
        <v>22.05</v>
      </c>
      <c r="T19" s="47"/>
      <c r="U19" s="30" t="s">
        <v>4</v>
      </c>
      <c r="V19" s="45">
        <v>42.5</v>
      </c>
      <c r="W19" s="45">
        <v>39</v>
      </c>
      <c r="X19" s="45">
        <v>32.5</v>
      </c>
      <c r="Y19" s="32"/>
      <c r="Z19" s="35">
        <v>3</v>
      </c>
      <c r="AA19" s="36">
        <f t="shared" ref="AA19:AA21" si="55">IF(V19="","",V19*W19*X19/1000000)</f>
        <v>0.05</v>
      </c>
      <c r="AB19" s="37">
        <f t="shared" ref="AB19:AB21" si="56">IF(Z19="","",65/AA19*Z19)</f>
        <v>3900</v>
      </c>
      <c r="AC19" s="30">
        <v>3800</v>
      </c>
      <c r="AD19" s="38">
        <f t="shared" ref="AD19:AD21" si="57">IF(ISERROR(AC19/AB19),"",AC19/AB19)</f>
        <v>0.97</v>
      </c>
      <c r="AE19" s="30" t="s">
        <v>61</v>
      </c>
      <c r="AF19" s="39">
        <v>0.214</v>
      </c>
      <c r="AG19" s="38">
        <f t="shared" ref="AG19:AG21" si="58">IF(ISERROR(S19*AF19),"",S19*AF19)</f>
        <v>4.72</v>
      </c>
      <c r="AH19" s="38">
        <f t="shared" ref="AH19:AH21" si="59">IF(ISERROR(S19+AD19+AG19),"",S19+AD19+AG19)</f>
        <v>27.74</v>
      </c>
      <c r="AI19" s="39">
        <v>0.08</v>
      </c>
      <c r="AJ19" s="38">
        <f t="shared" si="16"/>
        <v>5.53</v>
      </c>
      <c r="AK19" s="39">
        <v>0.16</v>
      </c>
      <c r="AL19" s="38">
        <f t="shared" si="17"/>
        <v>11.07</v>
      </c>
      <c r="AM19" s="39">
        <v>0.08</v>
      </c>
      <c r="AN19" s="38">
        <f t="shared" si="18"/>
        <v>5.53</v>
      </c>
      <c r="AO19" s="30" t="s">
        <v>62</v>
      </c>
      <c r="AP19" s="39">
        <v>6.5000000000000002E-2</v>
      </c>
      <c r="AQ19" s="38">
        <f t="shared" si="19"/>
        <v>4.5</v>
      </c>
      <c r="AR19" s="30" t="s">
        <v>2</v>
      </c>
      <c r="AS19" s="39">
        <v>0.06</v>
      </c>
      <c r="AT19" s="38">
        <f t="shared" ref="AT19:AT21" si="60">IF(ISERROR(AX19*AS19),"",AX19*AS19)</f>
        <v>4.1500000000000004</v>
      </c>
      <c r="AU19" s="38">
        <f t="shared" ref="AU19:AU21" si="61">IF(ISERROR(AJ19+AL19+AN19+AQ19+AT19),"",AJ19+AL19+AN19+AQ19+AT19)</f>
        <v>30.78</v>
      </c>
      <c r="AV19" s="38">
        <f t="shared" si="20"/>
        <v>58.52</v>
      </c>
      <c r="AW19" s="40">
        <f t="shared" ref="AW19:AW21" si="62">IF(ISERROR((AX19-AV19)/AX19),"",(AX19-AV19)/AX19)</f>
        <v>0.15409999999999999</v>
      </c>
      <c r="AX19" s="38" t="str">
        <f t="shared" ref="AX19:AX21" si="63">AY19</f>
        <v>$69.18</v>
      </c>
      <c r="AY19" s="48" t="s">
        <v>112</v>
      </c>
      <c r="AZ19" s="48" t="s">
        <v>123</v>
      </c>
      <c r="BA19" s="39">
        <f t="shared" ref="BA19:BA21" si="64">(AZ19-AY19)/AZ19</f>
        <v>0.30809999999999998</v>
      </c>
      <c r="BB19" s="35"/>
    </row>
    <row r="20" spans="1:54" ht="72.95" customHeight="1">
      <c r="A20" s="29">
        <v>19</v>
      </c>
      <c r="B20" s="30"/>
      <c r="C20" s="30"/>
      <c r="D20" s="30" t="s">
        <v>7</v>
      </c>
      <c r="E20" s="30" t="s">
        <v>6</v>
      </c>
      <c r="F20" s="30" t="s">
        <v>5</v>
      </c>
      <c r="G20" s="30" t="s">
        <v>63</v>
      </c>
      <c r="H20" s="30" t="s">
        <v>64</v>
      </c>
      <c r="I20" s="30" t="s">
        <v>65</v>
      </c>
      <c r="J20" s="30" t="s">
        <v>66</v>
      </c>
      <c r="K20" s="30" t="s">
        <v>69</v>
      </c>
      <c r="L20" s="30" t="s">
        <v>138</v>
      </c>
      <c r="M20" s="30" t="s">
        <v>109</v>
      </c>
      <c r="N20" s="46" t="s">
        <v>89</v>
      </c>
      <c r="O20" s="30" t="s">
        <v>57</v>
      </c>
      <c r="P20" s="31"/>
      <c r="Q20" s="32">
        <v>7.8</v>
      </c>
      <c r="R20" s="33">
        <f t="shared" si="54"/>
        <v>0</v>
      </c>
      <c r="S20" s="34">
        <v>31.49</v>
      </c>
      <c r="T20" s="47"/>
      <c r="U20" s="30" t="s">
        <v>4</v>
      </c>
      <c r="V20" s="45">
        <v>52.5</v>
      </c>
      <c r="W20" s="45">
        <v>44</v>
      </c>
      <c r="X20" s="45">
        <v>34</v>
      </c>
      <c r="Y20" s="32"/>
      <c r="Z20" s="35">
        <v>3</v>
      </c>
      <c r="AA20" s="36">
        <f t="shared" si="55"/>
        <v>0.08</v>
      </c>
      <c r="AB20" s="37">
        <f t="shared" si="56"/>
        <v>2438</v>
      </c>
      <c r="AC20" s="30">
        <v>3800</v>
      </c>
      <c r="AD20" s="38">
        <f t="shared" si="57"/>
        <v>1.56</v>
      </c>
      <c r="AE20" s="30" t="s">
        <v>61</v>
      </c>
      <c r="AF20" s="39">
        <v>0.214</v>
      </c>
      <c r="AG20" s="38">
        <f t="shared" si="58"/>
        <v>6.74</v>
      </c>
      <c r="AH20" s="38">
        <f t="shared" si="59"/>
        <v>39.79</v>
      </c>
      <c r="AI20" s="39">
        <v>0.08</v>
      </c>
      <c r="AJ20" s="38">
        <f t="shared" si="16"/>
        <v>8.17</v>
      </c>
      <c r="AK20" s="39">
        <v>0.16</v>
      </c>
      <c r="AL20" s="38">
        <f t="shared" si="17"/>
        <v>16.34</v>
      </c>
      <c r="AM20" s="39">
        <v>0.08</v>
      </c>
      <c r="AN20" s="38">
        <f t="shared" si="18"/>
        <v>8.17</v>
      </c>
      <c r="AO20" s="30" t="s">
        <v>62</v>
      </c>
      <c r="AP20" s="39">
        <v>6.5000000000000002E-2</v>
      </c>
      <c r="AQ20" s="38">
        <f t="shared" si="19"/>
        <v>6.64</v>
      </c>
      <c r="AR20" s="30" t="s">
        <v>2</v>
      </c>
      <c r="AS20" s="39">
        <v>0.06</v>
      </c>
      <c r="AT20" s="38">
        <f t="shared" si="60"/>
        <v>6.13</v>
      </c>
      <c r="AU20" s="38">
        <f t="shared" si="61"/>
        <v>45.45</v>
      </c>
      <c r="AV20" s="38">
        <f t="shared" si="20"/>
        <v>85.24</v>
      </c>
      <c r="AW20" s="40">
        <f t="shared" si="62"/>
        <v>0.16550000000000001</v>
      </c>
      <c r="AX20" s="38" t="str">
        <f t="shared" si="63"/>
        <v>$102.15</v>
      </c>
      <c r="AY20" s="48" t="s">
        <v>119</v>
      </c>
      <c r="AZ20" s="48" t="s">
        <v>131</v>
      </c>
      <c r="BA20" s="39">
        <f t="shared" si="64"/>
        <v>0.29549999999999998</v>
      </c>
      <c r="BB20" s="35"/>
    </row>
    <row r="21" spans="1:54" ht="72.95" customHeight="1">
      <c r="A21" s="29">
        <v>20</v>
      </c>
      <c r="B21" s="30"/>
      <c r="C21" s="30"/>
      <c r="D21" s="30" t="s">
        <v>7</v>
      </c>
      <c r="E21" s="30" t="s">
        <v>6</v>
      </c>
      <c r="F21" s="30" t="s">
        <v>5</v>
      </c>
      <c r="G21" s="30" t="s">
        <v>63</v>
      </c>
      <c r="H21" s="30" t="s">
        <v>64</v>
      </c>
      <c r="I21" s="30" t="s">
        <v>65</v>
      </c>
      <c r="J21" s="30" t="s">
        <v>66</v>
      </c>
      <c r="K21" s="30" t="s">
        <v>70</v>
      </c>
      <c r="L21" s="30" t="s">
        <v>138</v>
      </c>
      <c r="M21" s="30" t="s">
        <v>110</v>
      </c>
      <c r="N21" s="46" t="s">
        <v>90</v>
      </c>
      <c r="O21" s="30" t="s">
        <v>57</v>
      </c>
      <c r="P21" s="31"/>
      <c r="Q21" s="32">
        <v>7.8</v>
      </c>
      <c r="R21" s="33">
        <f t="shared" si="54"/>
        <v>0</v>
      </c>
      <c r="S21" s="34">
        <v>35.520000000000003</v>
      </c>
      <c r="T21" s="47"/>
      <c r="U21" s="30" t="s">
        <v>4</v>
      </c>
      <c r="V21" s="45">
        <v>52.5</v>
      </c>
      <c r="W21" s="45">
        <v>44</v>
      </c>
      <c r="X21" s="45">
        <v>34</v>
      </c>
      <c r="Y21" s="32"/>
      <c r="Z21" s="35">
        <v>3</v>
      </c>
      <c r="AA21" s="36">
        <f t="shared" si="55"/>
        <v>0.08</v>
      </c>
      <c r="AB21" s="37">
        <f t="shared" si="56"/>
        <v>2438</v>
      </c>
      <c r="AC21" s="30">
        <v>3800</v>
      </c>
      <c r="AD21" s="38">
        <f t="shared" si="57"/>
        <v>1.56</v>
      </c>
      <c r="AE21" s="30" t="s">
        <v>61</v>
      </c>
      <c r="AF21" s="39">
        <v>0.214</v>
      </c>
      <c r="AG21" s="38">
        <f t="shared" si="58"/>
        <v>7.6</v>
      </c>
      <c r="AH21" s="38">
        <f t="shared" si="59"/>
        <v>44.68</v>
      </c>
      <c r="AI21" s="39">
        <v>0.08</v>
      </c>
      <c r="AJ21" s="38">
        <f t="shared" si="16"/>
        <v>9.33</v>
      </c>
      <c r="AK21" s="39">
        <v>0.16</v>
      </c>
      <c r="AL21" s="38">
        <f t="shared" si="17"/>
        <v>18.649999999999999</v>
      </c>
      <c r="AM21" s="39">
        <v>0.08</v>
      </c>
      <c r="AN21" s="38">
        <f t="shared" si="18"/>
        <v>9.33</v>
      </c>
      <c r="AO21" s="30" t="s">
        <v>62</v>
      </c>
      <c r="AP21" s="39">
        <v>6.5000000000000002E-2</v>
      </c>
      <c r="AQ21" s="38">
        <f t="shared" si="19"/>
        <v>7.58</v>
      </c>
      <c r="AR21" s="30" t="s">
        <v>2</v>
      </c>
      <c r="AS21" s="39">
        <v>0.06</v>
      </c>
      <c r="AT21" s="38">
        <f t="shared" si="60"/>
        <v>6.99</v>
      </c>
      <c r="AU21" s="38">
        <f t="shared" si="61"/>
        <v>51.88</v>
      </c>
      <c r="AV21" s="38">
        <f t="shared" si="20"/>
        <v>96.56</v>
      </c>
      <c r="AW21" s="40">
        <f t="shared" si="62"/>
        <v>0.17169999999999999</v>
      </c>
      <c r="AX21" s="38" t="str">
        <f t="shared" si="63"/>
        <v>$116.57</v>
      </c>
      <c r="AY21" s="48" t="s">
        <v>122</v>
      </c>
      <c r="AZ21" s="48" t="s">
        <v>134</v>
      </c>
      <c r="BA21" s="39">
        <f t="shared" si="64"/>
        <v>0.28920000000000001</v>
      </c>
      <c r="BB21" s="35"/>
    </row>
  </sheetData>
  <sheetProtection insertRows="0" deleteRows="0" sort="0"/>
  <protectedRanges>
    <protectedRange sqref="AX1:AY1 A6:A21 A2:M2 A22:AZ265 O2:BB2 A3:BB5 B6:M6 O6:BB6 B7:BB9 B10:M10 O10:BB10 B11:BB13 B14:M14 O14:BB14 B15:BB17 B18:M18 O18:BB18 B19:BB21" name="Range1"/>
    <protectedRange sqref="N2 N6 N10 N14 N18" name="Range1_4"/>
  </protectedRanges>
  <phoneticPr fontId="157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#REF!</xm:f>
          </x14:formula1>
          <xm:sqref>E2:E21</xm:sqref>
        </x14:dataValidation>
        <x14:dataValidation type="list" allowBlank="1" showInputMessage="1" showErrorMessage="1">
          <x14:formula1>
            <xm:f>#REF!</xm:f>
          </x14:formula1>
          <xm:sqref>D2:D21</xm:sqref>
        </x14:dataValidation>
        <x14:dataValidation type="list" allowBlank="1" showInputMessage="1" showErrorMessage="1">
          <x14:formula1>
            <xm:f>#REF!</xm:f>
          </x14:formula1>
          <xm:sqref>U2:U21</xm:sqref>
        </x14:dataValidation>
        <x14:dataValidation type="list" allowBlank="1" showInputMessage="1" showErrorMessage="1">
          <x14:formula1>
            <xm:f>#REF!</xm:f>
          </x14:formula1>
          <xm:sqref>O2:O21</xm:sqref>
        </x14:dataValidation>
        <x14:dataValidation type="list" allowBlank="1" showInputMessage="1" showErrorMessage="1">
          <x14:formula1>
            <xm:f>#REF!</xm:f>
          </x14:formula1>
          <xm:sqref>F2:F21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2026-04-03T05:17:32Z</dcterms:modified>
</cp:coreProperties>
</file>