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110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U2" i="5"/>
  <c r="AP3" i="5"/>
  <c r="AP2" i="5"/>
  <c r="AS3" i="5" l="1"/>
  <c r="AS2" i="5"/>
  <c r="AT2" i="5" s="1"/>
  <c r="AV2" i="5" s="1"/>
  <c r="AT3" i="5" l="1"/>
  <c r="AV3" i="5" s="1"/>
  <c r="BI3" i="5"/>
  <c r="BB3" i="5" s="1"/>
  <c r="BI2" i="5"/>
  <c r="V3" i="5"/>
  <c r="V2" i="5"/>
  <c r="BB2" i="5" l="1"/>
  <c r="BE2" i="5"/>
  <c r="BT3" i="5"/>
  <c r="BS3" i="5" s="1"/>
  <c r="BT2" i="5"/>
  <c r="BS2" i="5" s="1"/>
  <c r="BK3" i="5"/>
  <c r="BK2" i="5"/>
  <c r="BE3" i="5"/>
  <c r="BR2" i="5"/>
  <c r="AQ3" i="5"/>
  <c r="AQ2" i="5"/>
  <c r="BV2" i="5" l="1"/>
  <c r="BR3" i="5"/>
  <c r="AX3" i="5"/>
  <c r="BF3" i="5" l="1"/>
  <c r="BV3" i="5"/>
  <c r="AE3" i="5" l="1"/>
  <c r="AL3" i="5" s="1"/>
  <c r="AN3" i="5" s="1"/>
  <c r="AR3" i="5" s="1"/>
  <c r="BU3" i="5" s="1"/>
  <c r="AE2" i="5"/>
  <c r="AL2" i="5" s="1"/>
  <c r="AN2" i="5" s="1"/>
  <c r="AR2" i="5" s="1"/>
  <c r="BU2" i="5" s="1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<sst xmlns="http://schemas.openxmlformats.org/spreadsheetml/2006/main" count="105" uniqueCount="94">
  <si>
    <t>Yes</t>
  </si>
  <si>
    <t>Brand</t>
  </si>
  <si>
    <t>Package Type</t>
  </si>
  <si>
    <t>Licensor</t>
  </si>
  <si>
    <t>Normal</t>
  </si>
  <si>
    <t>Harbor House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</si>
  <si>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</si>
  <si>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</si>
  <si>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</si>
  <si>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</si>
  <si>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</si>
  <si>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</si>
  <si>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</si>
  <si>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</si>
  <si>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</si>
  <si>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</si>
  <si>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</si>
  <si>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</si>
  <si>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</si>
  <si>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</si>
  <si>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</si>
  <si>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</si>
  <si>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</si>
  <si>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</si>
  <si>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</si>
  <si>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</si>
  <si>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</si>
  <si>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</si>
  <si>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</si>
  <si>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</si>
  <si>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</si>
  <si>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</si>
  <si>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</si>
  <si>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</si>
  <si>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</si>
  <si>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</si>
  <si>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</si>
  <si>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</si>
  <si>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</si>
  <si>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</si>
  <si>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</si>
  <si>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</si>
  <si>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</si>
  <si>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</si>
  <si>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</si>
  <si>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</si>
  <si>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</si>
  <si>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</si>
  <si>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</si>
  <si>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</si>
  <si>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</si>
  <si>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</si>
  <si>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</si>
  <si>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</si>
  <si>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</si>
  <si>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</si>
  <si>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</si>
  <si>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</si>
  <si>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</si>
  <si>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</si>
  <si>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</si>
  <si>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</si>
  <si>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</si>
  <si>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</si>
  <si>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</si>
  <si>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</si>
  <si>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</si>
  <si>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</si>
  <si>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</si>
  <si>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</si>
  <si>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</si>
  <si>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</si>
  <si>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</si>
  <si>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</si>
  <si>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</si>
  <si>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</si>
  <si>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</si>
  <si>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</si>
  <si>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</si>
  <si>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3pcs Duvet Set</t>
    <phoneticPr fontId="11" type="noConversion"/>
  </si>
  <si>
    <t>Light Grey</t>
    <phoneticPr fontId="11" type="noConversion"/>
  </si>
  <si>
    <t>6302.31.9050</t>
    <phoneticPr fontId="11" type="noConversion"/>
  </si>
  <si>
    <t>Serene</t>
    <phoneticPr fontId="11" type="noConversion"/>
  </si>
  <si>
    <t>022164802047</t>
    <phoneticPr fontId="11" type="noConversion"/>
  </si>
  <si>
    <t>022164802054</t>
    <phoneticPr fontId="11" type="noConversion"/>
  </si>
  <si>
    <t xml:space="preserve">F/Q: 90x94"+2"/20x26"+2"(2)
                      </t>
    <phoneticPr fontId="11" type="noConversion"/>
  </si>
  <si>
    <t xml:space="preserve">K/CK:108x94"+2"/20x36"(2)+2"
</t>
    <phoneticPr fontId="11" type="noConversion"/>
  </si>
  <si>
    <t>HHD12-2040</t>
    <phoneticPr fontId="11" type="noConversion"/>
  </si>
  <si>
    <t>HHD12-2041</t>
    <phoneticPr fontId="11" type="noConversion"/>
  </si>
  <si>
    <t>Fabric: 180gsm jacquard 50% tencel 48% cotton 2% , back: 200TC solid percale
Duvet: Knife edge on three sides, 2" self hem on the bottom with hidden buttons
Shams: knife edge, " open back and 8" overlap on the back. Printed box with shipping box. Case Pack 4</t>
    <phoneticPr fontId="11" type="noConversion"/>
  </si>
  <si>
    <t>Fabric: 180gsm jacquard 50% tencel 48% cotton 2% , back: 200TC solid percale
Duvet: Knife edge on three sides, 2" self hem on the bottom with hidden buttons
Shams: knife edge, " open back and 8" overlap on the back. Printed box with shipping box. Case Pack 4</t>
    <phoneticPr fontId="11" type="noConversion"/>
  </si>
  <si>
    <t xml:space="preserve">180gsm jacquard 50% tencel 48% cotton 2% </t>
    <phoneticPr fontId="11" type="noConversion"/>
  </si>
  <si>
    <t xml:space="preserve">180gsm jacquard 50% tencel 48% cotton 2% </t>
    <phoneticPr fontId="11" type="noConversion"/>
  </si>
  <si>
    <t>50% tencel 48% cotton 2% poly 3pcs Duvet Set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</si>
</sst>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</cellStyleXfs>
  <cellXfs count="80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82" fontId="3" fillId="6" borderId="1" xfId="4" applyFill="1" applyBorder="1" applyAlignment="1">
      <alignment horizontal="center" vertical="center"/>
    </xf>
    <xf numFmtId="182" fontId="3" fillId="6" borderId="1" xfId="4" quotePrefix="1" applyFill="1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82" fontId="3" fillId="6" borderId="0" xfId="4" applyFill="1" applyAlignment="1">
      <alignment wrapText="1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5"/>
  <sheetViews>
    <sheetView tabSelected="1" topLeftCell="K1" zoomScale="115" zoomScaleNormal="115" workbookViewId="0">
      <selection activeCell="T7" sqref="T7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9.14062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9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8" customFormat="1" ht="104.1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48" t="s">
        <v>82</v>
      </c>
      <c r="H2" s="48" t="s">
        <v>93</v>
      </c>
      <c r="I2" s="48" t="s">
        <v>79</v>
      </c>
      <c r="J2" s="49" t="s">
        <v>89</v>
      </c>
      <c r="K2" s="50" t="s">
        <v>92</v>
      </c>
      <c r="L2" s="51" t="s">
        <v>85</v>
      </c>
      <c r="M2" s="52" t="s">
        <v>80</v>
      </c>
      <c r="N2" s="50"/>
      <c r="O2" s="53" t="s">
        <v>87</v>
      </c>
      <c r="P2" s="54" t="s">
        <v>83</v>
      </c>
      <c r="Q2" s="48"/>
      <c r="R2" s="52"/>
      <c r="S2" s="48" t="s">
        <v>6</v>
      </c>
      <c r="T2" s="55">
        <v>252</v>
      </c>
      <c r="U2" s="56">
        <f>X2*0.95</f>
        <v>28.98</v>
      </c>
      <c r="V2" s="57">
        <f>IF(W2="","",X2*W2)</f>
        <v>237.98</v>
      </c>
      <c r="W2" s="58">
        <v>7.8</v>
      </c>
      <c r="X2" s="59">
        <v>30.51</v>
      </c>
      <c r="Y2" s="48" t="s">
        <v>4</v>
      </c>
      <c r="Z2" s="60">
        <v>56</v>
      </c>
      <c r="AA2" s="60">
        <v>46</v>
      </c>
      <c r="AB2" s="60">
        <v>40</v>
      </c>
      <c r="AC2" s="61"/>
      <c r="AD2" s="55">
        <v>4</v>
      </c>
      <c r="AE2" s="62">
        <f t="shared" ref="AE2:AE3" si="0">IF(Z2="","",Z2*AA2*AB2/1000000)</f>
        <v>0.10299999999999999</v>
      </c>
      <c r="AF2" s="63" t="s">
        <v>0</v>
      </c>
      <c r="AG2" s="60">
        <v>17</v>
      </c>
      <c r="AH2" s="60">
        <v>15</v>
      </c>
      <c r="AI2" s="60">
        <v>8</v>
      </c>
      <c r="AJ2" s="64"/>
      <c r="AK2" s="64">
        <v>65</v>
      </c>
      <c r="AL2" s="65">
        <f t="shared" ref="AL2:AL3" si="1">IF(AD2="","",AK2/AE2*AD2)</f>
        <v>2524</v>
      </c>
      <c r="AM2" s="66">
        <v>4000</v>
      </c>
      <c r="AN2" s="67">
        <f>IF(ISERROR(AM2/AL2),"",AM2/AL2)</f>
        <v>1.58</v>
      </c>
      <c r="AO2" s="48" t="s">
        <v>81</v>
      </c>
      <c r="AP2" s="68">
        <f>6.7%+7.5%+10%</f>
        <v>0.24199999999999999</v>
      </c>
      <c r="AQ2" s="67">
        <f t="shared" ref="AQ2:AQ3" si="2">IF(ISERROR(X2*AP2),"",X2*AP2)</f>
        <v>7.38</v>
      </c>
      <c r="AR2" s="67">
        <f t="shared" ref="AR2:AR3" si="3">IF(ISERROR(X2+AN2+AQ2),"",X2+AN2+AQ2)</f>
        <v>39.47</v>
      </c>
      <c r="AS2" s="57">
        <f>IF(ISERROR(Z2*AA2*AB2/AD2),"",Z2*AA2*AB2/AD2)</f>
        <v>25760</v>
      </c>
      <c r="AT2" s="57">
        <f>IF(ISERROR(AS2/28316.847),"",AS2/28316.847)</f>
        <v>0.91</v>
      </c>
      <c r="AU2" s="64">
        <v>4</v>
      </c>
      <c r="AV2" s="67">
        <f>IF(ISERROR(AT2*AU2),"",AT2*AU2)</f>
        <v>3.64</v>
      </c>
      <c r="AW2" s="69">
        <v>0.1</v>
      </c>
      <c r="AX2" s="67">
        <f t="shared" ref="AX2:AX3" si="4">IF(ISERROR(BI2*AW2),"",BI2*AW2)</f>
        <v>12.5</v>
      </c>
      <c r="AY2" s="69">
        <v>0</v>
      </c>
      <c r="AZ2" s="70">
        <v>0.92</v>
      </c>
      <c r="BA2" s="69">
        <v>0</v>
      </c>
      <c r="BB2" s="67">
        <f>IF(ISERROR(BI2*BA2),"",BI2*BA2)</f>
        <v>0</v>
      </c>
      <c r="BC2" s="59" t="s">
        <v>77</v>
      </c>
      <c r="BD2" s="69">
        <v>0.15</v>
      </c>
      <c r="BE2" s="67">
        <f>IF(ISERROR(BI2*BD2),"",BI2*BD2)</f>
        <v>18.75</v>
      </c>
      <c r="BF2" s="67">
        <f>IF(ISERROR(AV2+AX2+AZ2+BB2+BE2),"",AV2+AX2+AZ2+BB2+BE2)</f>
        <v>35.81</v>
      </c>
      <c r="BG2" s="67">
        <f t="shared" ref="BG2:BG3" si="5">IF(ISERROR(AR2+BF2),"",AR2+BF2)</f>
        <v>75.28</v>
      </c>
      <c r="BH2" s="71">
        <f t="shared" ref="BH2:BH3" si="6">IF(ISERROR((BI2-BG2)/BI2),"",(BI2-BG2)/BI2)</f>
        <v>0.39779999999999999</v>
      </c>
      <c r="BI2" s="67">
        <f>IF(BO2="","",BO2*(1-BP2))</f>
        <v>125</v>
      </c>
      <c r="BJ2" s="72">
        <v>0.3</v>
      </c>
      <c r="BK2" s="67">
        <f>IF(BJ2="","",BO2*BJ2)</f>
        <v>75</v>
      </c>
      <c r="BL2" s="73">
        <v>15</v>
      </c>
      <c r="BM2" s="67">
        <f>IF(ISERROR(BG2+BK2+BL2),"",BG2+BK2+BL2)</f>
        <v>165.28</v>
      </c>
      <c r="BN2" s="74">
        <f>IF(BO2="","",(BO2-BM2)/BO2)</f>
        <v>0.33889999999999998</v>
      </c>
      <c r="BO2" s="73">
        <v>249.99</v>
      </c>
      <c r="BP2" s="72">
        <v>0.5</v>
      </c>
      <c r="BQ2" s="75"/>
      <c r="BR2" s="76">
        <f>BI2</f>
        <v>125</v>
      </c>
      <c r="BS2" s="35">
        <f>IF(BT2="","",CEILING(BT2/0.9 - 0.01, 10) - 0.01)</f>
        <v>279.99</v>
      </c>
      <c r="BT2" s="76">
        <f>IF(BO2="","",BO2)</f>
        <v>249.99</v>
      </c>
      <c r="BU2" s="77">
        <f t="shared" ref="BU2:BU3" si="7">IF(BR2="","",(BR2-AR2)/BR2)</f>
        <v>0.68420000000000003</v>
      </c>
      <c r="BV2" s="77">
        <f>IF(BS2="","",(BS2-BR2)/BS2)</f>
        <v>0.55359999999999998</v>
      </c>
    </row>
    <row r="3" spans="1:74" s="78" customFormat="1" ht="104.1" customHeight="1">
      <c r="A3" s="47">
        <v>2</v>
      </c>
      <c r="B3" s="48"/>
      <c r="C3" s="48"/>
      <c r="D3" s="48" t="s">
        <v>5</v>
      </c>
      <c r="E3" s="48"/>
      <c r="F3" s="48" t="s">
        <v>39</v>
      </c>
      <c r="G3" s="48" t="s">
        <v>82</v>
      </c>
      <c r="H3" s="48" t="s">
        <v>93</v>
      </c>
      <c r="I3" s="48" t="s">
        <v>79</v>
      </c>
      <c r="J3" s="49" t="s">
        <v>90</v>
      </c>
      <c r="K3" s="50" t="s">
        <v>91</v>
      </c>
      <c r="L3" s="51" t="s">
        <v>86</v>
      </c>
      <c r="M3" s="52" t="s">
        <v>80</v>
      </c>
      <c r="N3" s="50"/>
      <c r="O3" s="53" t="s">
        <v>88</v>
      </c>
      <c r="P3" s="54" t="s">
        <v>84</v>
      </c>
      <c r="Q3" s="48"/>
      <c r="R3" s="52"/>
      <c r="S3" s="48" t="s">
        <v>6</v>
      </c>
      <c r="T3" s="55">
        <v>252</v>
      </c>
      <c r="U3" s="56">
        <f>X3*0.95</f>
        <v>34.47</v>
      </c>
      <c r="V3" s="57">
        <f t="shared" ref="V3" si="8">IF(W3="","",X3*W3)</f>
        <v>282.98</v>
      </c>
      <c r="W3" s="58">
        <v>7.8</v>
      </c>
      <c r="X3" s="59">
        <v>36.28</v>
      </c>
      <c r="Y3" s="48" t="s">
        <v>4</v>
      </c>
      <c r="Z3" s="60">
        <v>56</v>
      </c>
      <c r="AA3" s="60">
        <v>46</v>
      </c>
      <c r="AB3" s="60">
        <v>40</v>
      </c>
      <c r="AC3" s="61"/>
      <c r="AD3" s="55">
        <v>4</v>
      </c>
      <c r="AE3" s="62">
        <f t="shared" si="0"/>
        <v>0.10299999999999999</v>
      </c>
      <c r="AF3" s="63" t="s">
        <v>0</v>
      </c>
      <c r="AG3" s="60">
        <v>17</v>
      </c>
      <c r="AH3" s="60">
        <v>15</v>
      </c>
      <c r="AI3" s="60">
        <v>8</v>
      </c>
      <c r="AJ3" s="64"/>
      <c r="AK3" s="64">
        <v>65</v>
      </c>
      <c r="AL3" s="65">
        <f t="shared" si="1"/>
        <v>2524</v>
      </c>
      <c r="AM3" s="66">
        <v>4000</v>
      </c>
      <c r="AN3" s="67">
        <f t="shared" ref="AN3" si="9">IF(ISERROR(AM3/AL3),"",AM3/AL3)</f>
        <v>1.58</v>
      </c>
      <c r="AO3" s="48" t="s">
        <v>81</v>
      </c>
      <c r="AP3" s="68">
        <f>6.7%+7.5%+10%</f>
        <v>0.24199999999999999</v>
      </c>
      <c r="AQ3" s="67">
        <f t="shared" si="2"/>
        <v>8.7799999999999994</v>
      </c>
      <c r="AR3" s="67">
        <f t="shared" si="3"/>
        <v>46.64</v>
      </c>
      <c r="AS3" s="57">
        <f t="shared" ref="AS3" si="10">IF(ISERROR(Z3*AA3*AB3/AD3),"",Z3*AA3*AB3/AD3)</f>
        <v>25760</v>
      </c>
      <c r="AT3" s="57">
        <f>IF(ISERROR(AS3/28316.847),"",AS3/28316.847)</f>
        <v>0.91</v>
      </c>
      <c r="AU3" s="64">
        <v>4</v>
      </c>
      <c r="AV3" s="67">
        <f t="shared" ref="AV3" si="11">IF(ISERROR(AT3*AU3),"",AT3*AU3)</f>
        <v>3.64</v>
      </c>
      <c r="AW3" s="69">
        <v>0.1</v>
      </c>
      <c r="AX3" s="67">
        <f t="shared" si="4"/>
        <v>15</v>
      </c>
      <c r="AY3" s="69">
        <v>0</v>
      </c>
      <c r="AZ3" s="70">
        <v>0.92</v>
      </c>
      <c r="BA3" s="69">
        <v>0</v>
      </c>
      <c r="BB3" s="67">
        <f t="shared" ref="BB3" si="12">IF(ISERROR(BI3*BA3),"",BI3*BA3)</f>
        <v>0</v>
      </c>
      <c r="BC3" s="59" t="s">
        <v>77</v>
      </c>
      <c r="BD3" s="69">
        <v>0.15</v>
      </c>
      <c r="BE3" s="67">
        <f t="shared" ref="BE3" si="13">IF(ISERROR(BI3*BD3),"",BI3*BD3)</f>
        <v>22.5</v>
      </c>
      <c r="BF3" s="67">
        <f>IF(ISERROR(AV3+AX3+AZ3+BB3+BE3),"",AV3+AX3+AZ3+BB3+BE3)</f>
        <v>42.06</v>
      </c>
      <c r="BG3" s="67">
        <f t="shared" si="5"/>
        <v>88.7</v>
      </c>
      <c r="BH3" s="71">
        <f t="shared" si="6"/>
        <v>0.40870000000000001</v>
      </c>
      <c r="BI3" s="67">
        <f t="shared" ref="BI3" si="14">IF(BO3="","",BO3*(1-BP3))</f>
        <v>150</v>
      </c>
      <c r="BJ3" s="72">
        <v>0.3</v>
      </c>
      <c r="BK3" s="67">
        <f t="shared" ref="BK3" si="15">IF(BJ3="","",BO3*BJ3)</f>
        <v>90</v>
      </c>
      <c r="BL3" s="73">
        <v>15</v>
      </c>
      <c r="BM3" s="67">
        <f t="shared" ref="BM3" si="16">IF(ISERROR(BG3+BK3+BL3),"",BG3+BK3+BL3)</f>
        <v>193.7</v>
      </c>
      <c r="BN3" s="74">
        <f t="shared" ref="BN3" si="17">IF(BO3="","",(BO3-BM3)/BO3)</f>
        <v>0.3543</v>
      </c>
      <c r="BO3" s="73">
        <v>299.99</v>
      </c>
      <c r="BP3" s="72">
        <v>0.5</v>
      </c>
      <c r="BQ3" s="75"/>
      <c r="BR3" s="76">
        <f t="shared" ref="BR3" si="18">BI3</f>
        <v>150</v>
      </c>
      <c r="BS3" s="35">
        <f t="shared" ref="BS3" si="19">IF(BT3="","",CEILING(BT3/0.9 - 0.01, 10) - 0.01)</f>
        <v>339.99</v>
      </c>
      <c r="BT3" s="76">
        <f t="shared" ref="BT3" si="20">IF(BO3="","",BO3)</f>
        <v>299.99</v>
      </c>
      <c r="BU3" s="77">
        <f t="shared" si="7"/>
        <v>0.68910000000000005</v>
      </c>
      <c r="BV3" s="77">
        <f t="shared" ref="BV3" si="21">IF(BS3="","",(BS3-BR3)/BS3)</f>
        <v>0.55879999999999996</v>
      </c>
    </row>
    <row r="4" spans="1:74">
      <c r="T4" s="79"/>
    </row>
    <row r="5" spans="1:74">
      <c r="AT5" s="22"/>
      <c r="AU5" s="22"/>
      <c r="AV5" s="20"/>
      <c r="AW5" s="19"/>
      <c r="AX5" s="19"/>
      <c r="AY5" s="20"/>
      <c r="AZ5" s="2"/>
      <c r="BA5" s="2"/>
      <c r="BB5" s="22"/>
      <c r="BC5" s="20"/>
      <c r="BD5" s="19"/>
      <c r="BE5" s="27"/>
      <c r="BH5" s="3"/>
      <c r="BJ5" s="4"/>
      <c r="BM5" s="3"/>
      <c r="BN5" s="19"/>
      <c r="BO5" s="19"/>
    </row>
  </sheetData>
  <sheetProtection insertRows="0" deleteRows="0" sort="0"/>
  <protectedRanges>
    <protectedRange sqref="Y2:Y3 AK2:AL3 AU6:BF84 AE2:AF3 Y8:AT84 V2:W3 BN2:BN3 AQ2:BL3 AN2:AN3 L2:S3 A4:BF4 A5:B85 D5:E85 Y5:BO5 C5:C84 U5:X84 F5:S84 A2:J3" name="Range1"/>
    <protectedRange sqref="Z2:AC3 AG2:AJ3" name="Range1_2"/>
    <protectedRange sqref="AM2:AM3" name="Range1_3"/>
    <protectedRange sqref="AO2:AP3" name="Range1_4"/>
    <protectedRange sqref="T2:T3" name="Range1_6"/>
    <protectedRange sqref="K2:K3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Y2:Y3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AF2:AF3 R2:R3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2026-04-08T09:25:14Z</dcterms:modified>
</cp:coreProperties>
</file>